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el.divenanzio\Downloads\JNH2021\originaux\"/>
    </mc:Choice>
  </mc:AlternateContent>
  <workbookProtection workbookAlgorithmName="SHA-512" workbookHashValue="LD5NiZfunJTCcLxunVTTDlnJBWyvtrBMBx/VnCkjXv8Rtnf4jA9fzAvSnjoDoj68g5tSGk0TA31444uozoFoxg==" workbookSaltValue="NEcri7/s+t5vh+3FpwDktQ==" workbookSpinCount="100000" lockStructure="1"/>
  <bookViews>
    <workbookView xWindow="0" yWindow="0" windowWidth="20160" windowHeight="9048" tabRatio="386"/>
  </bookViews>
  <sheets>
    <sheet name="Inscription" sheetId="1" r:id="rId1"/>
    <sheet name="Références" sheetId="2" state="hidden" r:id="rId2"/>
    <sheet name="Feuil1" sheetId="4" r:id="rId3"/>
    <sheet name="Feuille1" sheetId="3" state="hidden" r:id="rId4"/>
  </sheets>
  <definedNames>
    <definedName name="_0_€">Inscription!$F$48</definedName>
    <definedName name="_xlnm._FilterDatabase" localSheetId="0" hidden="1">Inscription!#REF!</definedName>
    <definedName name="AS_Organisatrice">Références!$B$6</definedName>
    <definedName name="Au_01_01_année_JNH">Références!$F$6</definedName>
    <definedName name="Chambre_Single">Inscription!$H$25</definedName>
    <definedName name="Choix_Chambre_3n">Références!$D$40:$D$43</definedName>
    <definedName name="Choix_Chambre_7n">Références!$D$36:$D$39</definedName>
    <definedName name="Choix_Formule_JNH">Inscription!$B$46</definedName>
    <definedName name="Choix_Option">Inscription!$D$51</definedName>
    <definedName name="Choix_Single_3n">Références!$E$43</definedName>
    <definedName name="Choix_Single_7n">Références!$E$39</definedName>
    <definedName name="Choix_Transport">Références!$G$9:$G$12</definedName>
    <definedName name="Colocataires1_2" localSheetId="0">Inscription!$E$53,Inscription!$E$55</definedName>
    <definedName name="Coût_RM_Samedi">Références!$G$23</definedName>
    <definedName name="Liste_AS">Références!$B$9:$B$23</definedName>
    <definedName name="Liste_Forfaits_Cours_Fond_7n">Références!$B$47:$B$50</definedName>
    <definedName name="Liste_Forfaits_Fond_3n">Références!$B$46</definedName>
    <definedName name="Liste_Formules_JNH">Références!$B$27:$B$33</definedName>
    <definedName name="Liste_Niveau_Fond">Références!$F$46:$F$47</definedName>
    <definedName name="Liste_Niveau_Ski">Références!$F$27:$F$31</definedName>
    <definedName name="Liste_Options">Références!$D$16:$D$22</definedName>
    <definedName name="Liste_Prix_Formules_JNH">Références!$E$27:$E$33</definedName>
    <definedName name="Liste_Société">Références!$D$9:$D$12</definedName>
    <definedName name="Liste_Transports">Références!$G$9:$G$11</definedName>
    <definedName name="Liste_Transports_Paris">Références!$G$9:$G$12</definedName>
    <definedName name="Nom" localSheetId="0">Inscription!$C$16</definedName>
    <definedName name="Non_Proposé">Références!$D$23</definedName>
    <definedName name="Option_RM_Samedi">Inscription!$B$49</definedName>
    <definedName name="Prénom" localSheetId="0">Inscription!$H$16</definedName>
    <definedName name="Tableau_Cotisations">Références!$E$9:$F$13</definedName>
    <definedName name="Tableau_Formules_Chambre_3n">Références!$D$40:$E$43</definedName>
    <definedName name="Tableau_Formules_Chambre_7n">Références!$D$36:$E$39</definedName>
    <definedName name="Tableau_Formules_Fond">Références!$B$46:$E$50</definedName>
    <definedName name="Tableau_Formules_JNH">Références!$B$27:$E$33</definedName>
    <definedName name="Tableau_Options">Références!$D$16:$G$22</definedName>
    <definedName name="Train_AS">Inscription!$B$51</definedName>
    <definedName name="_xlnm.Print_Area" localSheetId="0">Inscription!$A$1:$J$70</definedName>
    <definedName name="_xlnm.Print_Area" localSheetId="1">Références!$B$5:$M$52</definedName>
  </definedNames>
  <calcPr calcId="152511"/>
  <fileRecoveryPr autoRecover="0"/>
</workbook>
</file>

<file path=xl/calcChain.xml><?xml version="1.0" encoding="utf-8"?>
<calcChain xmlns="http://schemas.openxmlformats.org/spreadsheetml/2006/main">
  <c r="E51" i="1" l="1"/>
  <c r="F48" i="1" l="1"/>
  <c r="I34" i="1" l="1"/>
  <c r="H34" i="1"/>
  <c r="G34" i="1"/>
  <c r="I29" i="1"/>
  <c r="H29" i="1"/>
  <c r="G29" i="1"/>
  <c r="C38" i="1" l="1"/>
  <c r="C37" i="1"/>
  <c r="C36" i="1"/>
  <c r="F36" i="1"/>
  <c r="F37" i="1"/>
  <c r="I25" i="1"/>
  <c r="H25" i="1"/>
  <c r="H32" i="1"/>
  <c r="I32" i="1"/>
  <c r="G32" i="1"/>
  <c r="G25" i="1"/>
  <c r="H38" i="1"/>
  <c r="H37" i="1"/>
  <c r="I48" i="1" l="1"/>
  <c r="B48" i="1" l="1"/>
  <c r="B38" i="1"/>
  <c r="B37" i="1"/>
  <c r="B36" i="1"/>
  <c r="D48" i="1"/>
  <c r="B39" i="1" l="1"/>
  <c r="G19" i="1"/>
  <c r="F38" i="1" l="1"/>
  <c r="G36" i="1" l="1"/>
  <c r="I26" i="1" l="1"/>
  <c r="G28" i="1"/>
  <c r="G22" i="2"/>
  <c r="G19" i="2"/>
  <c r="H36" i="1"/>
  <c r="I38" i="1"/>
  <c r="I36" i="1"/>
  <c r="I37" i="1"/>
  <c r="G21" i="2"/>
  <c r="G20" i="2"/>
  <c r="E41" i="1"/>
  <c r="H26" i="1"/>
  <c r="G26" i="1"/>
  <c r="G18" i="1"/>
  <c r="I27" i="1"/>
  <c r="H27" i="1"/>
  <c r="I28" i="1"/>
  <c r="H28" i="1"/>
  <c r="G27" i="1"/>
  <c r="G51" i="1" l="1"/>
  <c r="G33" i="1"/>
  <c r="I33" i="1"/>
  <c r="H33" i="1"/>
</calcChain>
</file>

<file path=xl/sharedStrings.xml><?xml version="1.0" encoding="utf-8"?>
<sst xmlns="http://schemas.openxmlformats.org/spreadsheetml/2006/main" count="161" uniqueCount="141">
  <si>
    <t>ALPES</t>
  </si>
  <si>
    <t>AQUITAINE</t>
  </si>
  <si>
    <t>BFC</t>
  </si>
  <si>
    <t>CORSE</t>
  </si>
  <si>
    <t>COTES D'AZUR</t>
  </si>
  <si>
    <t>LCA</t>
  </si>
  <si>
    <t>LIMOUSIN</t>
  </si>
  <si>
    <t>NORD</t>
  </si>
  <si>
    <t>OUEST</t>
  </si>
  <si>
    <t>PARIS</t>
  </si>
  <si>
    <t>PROVENCE</t>
  </si>
  <si>
    <t>RHÔNE</t>
  </si>
  <si>
    <t xml:space="preserve">Statut </t>
  </si>
  <si>
    <t xml:space="preserve">Nom </t>
  </si>
  <si>
    <t xml:space="preserve">Prénom </t>
  </si>
  <si>
    <t>Sexe</t>
  </si>
  <si>
    <t>AGT</t>
  </si>
  <si>
    <t>CJT</t>
  </si>
  <si>
    <t>EXT</t>
  </si>
  <si>
    <t>Liste_Cotisations</t>
  </si>
  <si>
    <t>Liste_AS</t>
  </si>
  <si>
    <t xml:space="preserve">Email </t>
  </si>
  <si>
    <t>Chambre
Single</t>
  </si>
  <si>
    <t>Hébergement seul</t>
  </si>
  <si>
    <t>Hébergement  + Forfait 6j Fond</t>
  </si>
  <si>
    <t>Héhergement + Forfait Fond 2j</t>
  </si>
  <si>
    <t>Liste Société</t>
  </si>
  <si>
    <t>FTV</t>
  </si>
  <si>
    <t>INA</t>
  </si>
  <si>
    <t>RF</t>
  </si>
  <si>
    <t>TDF</t>
  </si>
  <si>
    <t>Twin</t>
  </si>
  <si>
    <t>Couple</t>
  </si>
  <si>
    <t>NORMANDIE</t>
  </si>
  <si>
    <t>Cotisation AS ORTF PARIS (suivant statut)</t>
  </si>
  <si>
    <t xml:space="preserve">NOM &amp; Prénom éventuel du 2ème Colocataire  </t>
  </si>
  <si>
    <t>Région Organisatrice</t>
  </si>
  <si>
    <t>N° carte
US ORTF</t>
  </si>
  <si>
    <t>Transport</t>
  </si>
  <si>
    <t>Voiture</t>
  </si>
  <si>
    <t>Minibus</t>
  </si>
  <si>
    <t>Train</t>
  </si>
  <si>
    <t>Train AS</t>
  </si>
  <si>
    <t>Tarifs</t>
  </si>
  <si>
    <t>Option(s) Choisie(s)</t>
  </si>
  <si>
    <t xml:space="preserve">AS
Régionale </t>
  </si>
  <si>
    <t>Options proposées</t>
  </si>
  <si>
    <t>DATE LIMITE D'INSCRIPTION</t>
  </si>
  <si>
    <t>Triple</t>
  </si>
  <si>
    <t>Chambre
Twin / Couple</t>
  </si>
  <si>
    <t>Chambre
Triple</t>
  </si>
  <si>
    <t>7 Nuitées - Supplément</t>
  </si>
  <si>
    <t>7 Nuitées - Réduction</t>
  </si>
  <si>
    <t>7 Nuitées</t>
  </si>
  <si>
    <t>Formules JNH</t>
  </si>
  <si>
    <t>Formule Chambre - Choix &amp; Complément Tarif</t>
  </si>
  <si>
    <t>Compétitions JNH</t>
  </si>
  <si>
    <t>Flèche / Chamois</t>
  </si>
  <si>
    <t>Géant / Fond</t>
  </si>
  <si>
    <t>Choix Formule Chambre</t>
  </si>
  <si>
    <t>Choix Formule JNH</t>
  </si>
  <si>
    <t>Forfaits</t>
  </si>
  <si>
    <t>Prestation Fond</t>
  </si>
  <si>
    <t>Single</t>
  </si>
  <si>
    <t>ENF-</t>
  </si>
  <si>
    <t>ENF+</t>
  </si>
  <si>
    <t>[ AGT / CJT  / ENF+ : 30€ ]    -    [ ENF- : 15€ ]    -    [ EXT : 60€ ]</t>
  </si>
  <si>
    <t>Tests ESF</t>
  </si>
  <si>
    <t>&gt; 30j</t>
  </si>
  <si>
    <t>&lt; 30j  &amp;  &gt; 16j</t>
  </si>
  <si>
    <t>&lt; 15j  &amp;  &gt; 3j</t>
  </si>
  <si>
    <t>&lt; 3j</t>
  </si>
  <si>
    <t>AUTRE</t>
  </si>
  <si>
    <t>MIDI PYRENEES</t>
  </si>
  <si>
    <t>FICHE INSCRIPTION INDIVIDUELLE</t>
  </si>
  <si>
    <t>Hébergement en Pension Complète</t>
  </si>
  <si>
    <t>Cours 2H - 2J</t>
  </si>
  <si>
    <t>Héhergement  + Forfait 6j</t>
  </si>
  <si>
    <t>Toute annulation non justifiée impliquera les taux de retenue suivants :</t>
  </si>
  <si>
    <t>** Sur la base de 5 personnes</t>
  </si>
  <si>
    <t>Hébergement  + Forfait 6j + cours ESF - 3h30/j - Ski ou Surf</t>
  </si>
  <si>
    <t>Hébergement  + Forfait 6j + cours ESF - 5h30/j - Ski</t>
  </si>
  <si>
    <t>Toutes les infos concernant ce séjour sont sur le site internet de l'US ORTF : usortf.com</t>
  </si>
  <si>
    <t>* Par chèque à l'ordre de votre AS régionale</t>
  </si>
  <si>
    <r>
      <t xml:space="preserve">Tél. Portable
</t>
    </r>
    <r>
      <rPr>
        <sz val="8"/>
        <rFont val="Arial"/>
        <family val="2"/>
      </rPr>
      <t>(sans espace)</t>
    </r>
  </si>
  <si>
    <r>
      <t xml:space="preserve">Prestation Fond
</t>
    </r>
    <r>
      <rPr>
        <sz val="8"/>
        <rFont val="Arial"/>
        <family val="2"/>
      </rPr>
      <t>(après choix formule JNH)</t>
    </r>
  </si>
  <si>
    <t>* activités sous réserve d'un nombre suffisant de participants (montant à régler sur place)</t>
  </si>
  <si>
    <t>NOM &amp; Prénom du Conjoint ou Colocataire</t>
  </si>
  <si>
    <r>
      <rPr>
        <b/>
        <sz val="10"/>
        <rFont val="Arial"/>
        <family val="2"/>
      </rPr>
      <t>AGT</t>
    </r>
    <r>
      <rPr>
        <sz val="10"/>
        <rFont val="Arial"/>
        <family val="2"/>
      </rPr>
      <t xml:space="preserve"> pour "agent" en activité ou à la retraite </t>
    </r>
  </si>
  <si>
    <r>
      <rPr>
        <b/>
        <sz val="10"/>
        <rFont val="Arial"/>
        <family val="2"/>
      </rPr>
      <t>CJT</t>
    </r>
    <r>
      <rPr>
        <sz val="10"/>
        <rFont val="Arial"/>
        <family val="2"/>
      </rPr>
      <t xml:space="preserve"> pour "conjoint" d'un </t>
    </r>
    <r>
      <rPr>
        <u/>
        <sz val="10"/>
        <rFont val="Arial"/>
        <family val="2"/>
      </rPr>
      <t>agent</t>
    </r>
  </si>
  <si>
    <r>
      <rPr>
        <b/>
        <sz val="10"/>
        <rFont val="Arial"/>
        <family val="2"/>
      </rPr>
      <t>ENF-</t>
    </r>
    <r>
      <rPr>
        <sz val="10"/>
        <rFont val="Arial"/>
        <family val="2"/>
      </rPr>
      <t xml:space="preserve"> pour "enfant &lt; 18 ans", d'un agent ou de son conjoint.</t>
    </r>
    <r>
      <rPr>
        <sz val="10"/>
        <rFont val="Arial"/>
        <family val="2"/>
      </rPr>
      <t/>
    </r>
  </si>
  <si>
    <r>
      <rPr>
        <b/>
        <sz val="10"/>
        <rFont val="Arial"/>
        <family val="2"/>
      </rPr>
      <t>ENF+</t>
    </r>
    <r>
      <rPr>
        <sz val="10"/>
        <rFont val="Arial"/>
        <family val="2"/>
      </rPr>
      <t xml:space="preserve"> pour "enfant de 18 ans à 25 ans" d'un agent ou de son conjoint</t>
    </r>
  </si>
  <si>
    <r>
      <rPr>
        <b/>
        <sz val="10"/>
        <rFont val="Arial"/>
        <family val="2"/>
      </rPr>
      <t>EXT</t>
    </r>
    <r>
      <rPr>
        <sz val="10"/>
        <rFont val="Arial"/>
        <family val="2"/>
      </rPr>
      <t xml:space="preserve"> pour "personne invitée par un agent"</t>
    </r>
  </si>
  <si>
    <r>
      <t xml:space="preserve">TOTAL A REGLER *
</t>
    </r>
    <r>
      <rPr>
        <b/>
        <sz val="10"/>
        <rFont val="Arial"/>
        <family val="2"/>
      </rPr>
      <t>(hors options)</t>
    </r>
  </si>
  <si>
    <t xml:space="preserve">Pour plus de renseignements, contactez votre responsable d'AS  </t>
  </si>
  <si>
    <t>Héhergement + Forfait Ski 3j</t>
  </si>
  <si>
    <r>
      <rPr>
        <b/>
        <i/>
        <sz val="10"/>
        <color rgb="FFFF0000"/>
        <rFont val="Arial Narrow"/>
        <family val="2"/>
      </rPr>
      <t xml:space="preserve">Ce formulaire doit être rempli informatiquement et </t>
    </r>
    <r>
      <rPr>
        <b/>
        <i/>
        <u/>
        <sz val="10"/>
        <color rgb="FFFF0000"/>
        <rFont val="Arial Narrow"/>
        <family val="2"/>
      </rPr>
      <t>complètement</t>
    </r>
    <r>
      <rPr>
        <b/>
        <i/>
        <sz val="10"/>
        <color rgb="FFFF0000"/>
        <rFont val="Arial Narrow"/>
        <family val="2"/>
      </rPr>
      <t>, puis transmis à votre responsable d'AS sous forme électronique (email) de préférence.</t>
    </r>
    <r>
      <rPr>
        <b/>
        <i/>
        <sz val="10"/>
        <rFont val="Arial Narrow"/>
        <family val="2"/>
      </rPr>
      <t xml:space="preserve">
Un certain nombre de champs possède une liste déroulante à prendre </t>
    </r>
    <r>
      <rPr>
        <b/>
        <i/>
        <u/>
        <sz val="10"/>
        <rFont val="Arial Narrow"/>
        <family val="2"/>
      </rPr>
      <t>obligatoirement</t>
    </r>
    <r>
      <rPr>
        <b/>
        <i/>
        <sz val="10"/>
        <rFont val="Arial Narrow"/>
        <family val="2"/>
      </rPr>
      <t xml:space="preserve"> en compte pour la saisie.</t>
    </r>
  </si>
  <si>
    <r>
      <t xml:space="preserve">Remplir </t>
    </r>
    <r>
      <rPr>
        <b/>
        <i/>
        <u/>
        <sz val="10"/>
        <color indexed="10"/>
        <rFont val="Arial Narrow"/>
        <family val="2"/>
      </rPr>
      <t>impérativement</t>
    </r>
    <r>
      <rPr>
        <b/>
        <i/>
        <sz val="10"/>
        <color indexed="10"/>
        <rFont val="Arial Narrow"/>
        <family val="2"/>
      </rPr>
      <t xml:space="preserve"> dans l'ordre, toutes les cases.</t>
    </r>
  </si>
  <si>
    <t>JEUX NATIONAUX D'HIVER DE L'AUDIOVISUEL</t>
  </si>
  <si>
    <t>Société</t>
  </si>
  <si>
    <r>
      <t xml:space="preserve">Si </t>
    </r>
    <r>
      <rPr>
        <b/>
        <u/>
        <sz val="9"/>
        <color indexed="10"/>
        <rFont val="Arial"/>
        <family val="2"/>
      </rPr>
      <t>Agent</t>
    </r>
    <r>
      <rPr>
        <b/>
        <sz val="9"/>
        <color indexed="10"/>
        <rFont val="Arial"/>
        <family val="2"/>
      </rPr>
      <t xml:space="preserve"> ORTF</t>
    </r>
  </si>
  <si>
    <t>En m'inscrivant, j'accepte les conditions d'inscription liées aux Jeux Nationaux d'Hiver (voir site US : http://usortf.com)</t>
  </si>
  <si>
    <t>Forfait Inclus</t>
  </si>
  <si>
    <t>3 Nuitées</t>
  </si>
  <si>
    <t>3 Nuitées - Réduction</t>
  </si>
  <si>
    <t xml:space="preserve">Age </t>
  </si>
  <si>
    <t>Formule 7 Nuitées + Forfait RM</t>
  </si>
  <si>
    <t>Formule 3 Nuitées + Forfait 3J RM</t>
  </si>
  <si>
    <t>Au 01_01_ANNEE_JNH</t>
  </si>
  <si>
    <t>RÉFÉRENCES</t>
  </si>
  <si>
    <t>Option RM Samedi</t>
  </si>
  <si>
    <t>A mettre à jour chaque JNH</t>
  </si>
  <si>
    <r>
      <rPr>
        <b/>
        <sz val="11"/>
        <rFont val="Arial"/>
        <family val="2"/>
      </rPr>
      <t xml:space="preserve">Date de naissance </t>
    </r>
    <r>
      <rPr>
        <b/>
        <sz val="12"/>
        <rFont val="Arial"/>
        <family val="2"/>
      </rPr>
      <t xml:space="preserve">
</t>
    </r>
    <r>
      <rPr>
        <sz val="8"/>
        <rFont val="Arial"/>
        <family val="2"/>
      </rPr>
      <t>Au format : JJ/MM/AA</t>
    </r>
  </si>
  <si>
    <r>
      <t>Eurovision Sports</t>
    </r>
    <r>
      <rPr>
        <b/>
        <sz val="14"/>
        <rFont val="Arial"/>
        <family val="2"/>
      </rPr>
      <t>*</t>
    </r>
  </si>
  <si>
    <t>JEUX NATIONAUX D'HIVER
ORCIERES_MERLETTE   23 AU 30 JANVIER 2021</t>
  </si>
  <si>
    <t>7 Nuitées : du Samedi 23 (soir) au Samedi 30 Janvier (matin)</t>
  </si>
  <si>
    <t>3 Nuitées : du Mercredi 27 (soir) au Samedi 30 Janvier (matin)</t>
  </si>
  <si>
    <r>
      <rPr>
        <b/>
        <i/>
        <sz val="14"/>
        <color rgb="FFFF0000"/>
        <rFont val="Arial"/>
        <family val="2"/>
      </rPr>
      <t>*</t>
    </r>
    <r>
      <rPr>
        <b/>
        <i/>
        <sz val="10"/>
        <color rgb="FFFF0000"/>
        <rFont val="Arial Narrow"/>
        <family val="2"/>
      </rPr>
      <t>Réservés aux agents</t>
    </r>
  </si>
  <si>
    <t xml:space="preserve"> </t>
  </si>
  <si>
    <t>Formule 7 Nuitées + Forfait RM + Cours Ski-3h</t>
  </si>
  <si>
    <t>Formule 7 Nuitées + Forfait RM + Cours Surf-3h</t>
  </si>
  <si>
    <t>Formule 7 Nuitées + Forfait RM + Cours Ski-5h</t>
  </si>
  <si>
    <t>3 Nuitées - Supplément</t>
  </si>
  <si>
    <t>Ski / Surf</t>
  </si>
  <si>
    <t>Fond</t>
  </si>
  <si>
    <t>Coût 33 €
A régler sur place</t>
  </si>
  <si>
    <t>* Au-delà de cette date limite : Inscription sous réserve de place disponible et Hébergement majoré de 35€</t>
  </si>
  <si>
    <t>Niveau Cours Souhaité</t>
  </si>
  <si>
    <t>Le 10 Novembre 2020*</t>
  </si>
  <si>
    <t>ASSURANCE "COVID-19" Individuel
(Voir notice jointe ou cliquer)</t>
  </si>
  <si>
    <t>Niveau Cours Fond</t>
  </si>
  <si>
    <t>Débutant</t>
  </si>
  <si>
    <t>Initié</t>
  </si>
  <si>
    <t>Moyen</t>
  </si>
  <si>
    <t>Niveau Cours Ski/Surf</t>
  </si>
  <si>
    <t>Compétition</t>
  </si>
  <si>
    <t>Bon</t>
  </si>
  <si>
    <t>Sans</t>
  </si>
  <si>
    <t>Non Proposé</t>
  </si>
  <si>
    <t>ALSACE</t>
  </si>
  <si>
    <t>Géant 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</si>
</sst>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#,##0.00\ [$€]\ ;\-#,##0.00\ [$€]\ ;&quot; -&quot;#\ [$€]\ ;@\ "/>
    <numFmt numFmtId="165" formatCode="#,##0.00&quot; €&quot;"/>
    <numFmt numFmtId="166" formatCode="\(#,##0.00&quot; €)&quot;"/>
    <numFmt numFmtId="167" formatCode="dd/mm/yy;@"/>
    <numFmt numFmtId="168" formatCode="0;[Red]0"/>
    <numFmt numFmtId="169" formatCode="#,##0.00\ &quot;€&quot;"/>
    <numFmt numFmtId="170" formatCode="0#\ ##\ ##\ ##\ ##"/>
    <numFmt numFmtId="171" formatCode="#,##0\ &quot;€&quot;"/>
  </numFmts>
  <fonts count="7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i/>
      <sz val="10"/>
      <name val="Arial Narrow"/>
      <family val="2"/>
    </font>
    <font>
      <i/>
      <sz val="12"/>
      <name val="Arial"/>
      <family val="2"/>
    </font>
    <font>
      <b/>
      <i/>
      <sz val="10"/>
      <color rgb="FFFF0000"/>
      <name val="Arial Narrow"/>
      <family val="2"/>
    </font>
    <font>
      <i/>
      <sz val="14"/>
      <name val="Arial Narrow"/>
      <family val="2"/>
    </font>
    <font>
      <sz val="12"/>
      <name val="Arial Narrow"/>
      <family val="2"/>
    </font>
    <font>
      <b/>
      <i/>
      <sz val="9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b/>
      <sz val="12"/>
      <name val="Lucida Sans Unicode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4"/>
      <name val="Arial Narrow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0"/>
      <name val="Arial Narrow"/>
      <family val="2"/>
    </font>
    <font>
      <b/>
      <sz val="11"/>
      <color rgb="FFFF0000"/>
      <name val="Arial Narrow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u/>
      <sz val="10"/>
      <color rgb="FF0000FF"/>
      <name val="Arial"/>
      <family val="2"/>
    </font>
    <font>
      <b/>
      <i/>
      <sz val="9"/>
      <name val="Arial"/>
      <family val="2"/>
    </font>
    <font>
      <b/>
      <sz val="9"/>
      <name val="Rockwell"/>
      <family val="1"/>
    </font>
    <font>
      <b/>
      <sz val="14"/>
      <color rgb="FFFF0000"/>
      <name val="Rockwell"/>
      <family val="1"/>
    </font>
    <font>
      <sz val="10"/>
      <color rgb="FFFF0000"/>
      <name val="Arial"/>
      <family val="2"/>
    </font>
    <font>
      <b/>
      <sz val="14"/>
      <name val="Rockwell"/>
      <family val="1"/>
    </font>
    <font>
      <b/>
      <sz val="10"/>
      <color rgb="FFFF0000"/>
      <name val="Rockwell"/>
      <family val="1"/>
    </font>
    <font>
      <b/>
      <u/>
      <sz val="11"/>
      <color rgb="FF0000FF"/>
      <name val="Arial"/>
      <family val="2"/>
    </font>
    <font>
      <sz val="11"/>
      <color rgb="FF0000FF"/>
      <name val="Arial"/>
      <family val="2"/>
    </font>
    <font>
      <sz val="8"/>
      <name val="Arial"/>
      <family val="2"/>
    </font>
    <font>
      <b/>
      <i/>
      <u/>
      <sz val="10"/>
      <color rgb="FFFF0000"/>
      <name val="Arial Narrow"/>
      <family val="2"/>
    </font>
    <font>
      <b/>
      <i/>
      <u/>
      <sz val="10"/>
      <name val="Arial Narrow"/>
      <family val="2"/>
    </font>
    <font>
      <b/>
      <i/>
      <sz val="10"/>
      <color indexed="10"/>
      <name val="Arial Narrow"/>
      <family val="2"/>
    </font>
    <font>
      <b/>
      <i/>
      <u/>
      <sz val="10"/>
      <color indexed="10"/>
      <name val="Arial Narrow"/>
      <family val="2"/>
    </font>
    <font>
      <b/>
      <sz val="11"/>
      <color theme="4" tint="-0.499984740745262"/>
      <name val="Byington"/>
    </font>
    <font>
      <b/>
      <sz val="12"/>
      <color indexed="62"/>
      <name val="Byington"/>
    </font>
    <font>
      <b/>
      <sz val="14"/>
      <color indexed="18"/>
      <name val="Byington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i/>
      <sz val="9"/>
      <name val="Calibri"/>
      <family val="2"/>
      <scheme val="minor"/>
    </font>
    <font>
      <b/>
      <sz val="15"/>
      <name val="Arial"/>
      <family val="2"/>
    </font>
    <font>
      <b/>
      <sz val="12"/>
      <name val="Calibri"/>
      <family val="2"/>
    </font>
    <font>
      <b/>
      <sz val="10"/>
      <color theme="9" tint="-0.499984740745262"/>
      <name val="Arial"/>
      <family val="2"/>
    </font>
    <font>
      <b/>
      <i/>
      <sz val="14"/>
      <color rgb="FFFF0000"/>
      <name val="Arial"/>
      <family val="2"/>
    </font>
    <font>
      <b/>
      <sz val="10"/>
      <color rgb="FF00B050"/>
      <name val="Arial"/>
      <family val="2"/>
    </font>
    <font>
      <b/>
      <u/>
      <sz val="10"/>
      <color rgb="FF00B05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theme="4" tint="0.79998168889431442"/>
        <bgColor indexed="31"/>
      </patternFill>
    </fill>
    <fill>
      <patternFill patternType="solid">
        <fgColor rgb="FFFFFFEB"/>
        <bgColor indexed="64"/>
      </patternFill>
    </fill>
    <fill>
      <patternFill patternType="gray0625">
        <bgColor rgb="FFFFFFEB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</fills>
  <borders count="1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auto="1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164" fontId="1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quotePrefix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169" fontId="4" fillId="0" borderId="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4" fillId="0" borderId="2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11" fillId="0" borderId="0" xfId="0" applyFont="1"/>
    <xf numFmtId="0" fontId="5" fillId="0" borderId="39" xfId="0" applyFont="1" applyFill="1" applyBorder="1" applyAlignment="1" applyProtection="1">
      <alignment vertical="center"/>
      <protection locked="0"/>
    </xf>
    <xf numFmtId="0" fontId="1" fillId="0" borderId="0" xfId="0" applyFont="1"/>
    <xf numFmtId="171" fontId="4" fillId="0" borderId="55" xfId="0" applyNumberFormat="1" applyFont="1" applyFill="1" applyBorder="1" applyAlignment="1" applyProtection="1">
      <alignment horizontal="center" vertical="center"/>
      <protection locked="0"/>
    </xf>
    <xf numFmtId="171" fontId="4" fillId="0" borderId="56" xfId="0" applyNumberFormat="1" applyFont="1" applyBorder="1" applyAlignment="1" applyProtection="1">
      <alignment horizontal="center" vertical="center"/>
      <protection locked="0"/>
    </xf>
    <xf numFmtId="171" fontId="4" fillId="0" borderId="57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171" fontId="6" fillId="0" borderId="45" xfId="0" applyNumberFormat="1" applyFont="1" applyBorder="1" applyAlignment="1" applyProtection="1">
      <alignment horizontal="center" vertical="center"/>
      <protection locked="0"/>
    </xf>
    <xf numFmtId="171" fontId="6" fillId="0" borderId="44" xfId="0" applyNumberFormat="1" applyFont="1" applyBorder="1" applyAlignment="1" applyProtection="1">
      <alignment horizontal="center" vertical="center"/>
      <protection locked="0"/>
    </xf>
    <xf numFmtId="171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</xf>
    <xf numFmtId="171" fontId="6" fillId="0" borderId="4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/>
    <xf numFmtId="171" fontId="16" fillId="4" borderId="1" xfId="0" applyNumberFormat="1" applyFont="1" applyFill="1" applyBorder="1" applyAlignment="1" applyProtection="1">
      <alignment horizontal="center" vertical="center"/>
      <protection hidden="1"/>
    </xf>
    <xf numFmtId="171" fontId="16" fillId="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/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right" vertical="center"/>
    </xf>
    <xf numFmtId="0" fontId="26" fillId="0" borderId="2" xfId="0" applyFont="1" applyFill="1" applyBorder="1" applyAlignment="1" applyProtection="1">
      <alignment horizontal="right" vertical="center" indent="1"/>
    </xf>
    <xf numFmtId="0" fontId="26" fillId="0" borderId="15" xfId="0" applyFont="1" applyFill="1" applyBorder="1" applyAlignment="1">
      <alignment horizontal="right" vertical="center" indent="1"/>
    </xf>
    <xf numFmtId="0" fontId="26" fillId="0" borderId="2" xfId="0" applyFont="1" applyFill="1" applyBorder="1" applyAlignment="1" applyProtection="1">
      <alignment horizontal="right" vertical="center" wrapText="1" indent="1"/>
    </xf>
    <xf numFmtId="0" fontId="30" fillId="0" borderId="0" xfId="0" applyFont="1" applyFill="1" applyAlignment="1" applyProtection="1">
      <alignment horizontal="center" vertical="top"/>
    </xf>
    <xf numFmtId="0" fontId="30" fillId="0" borderId="0" xfId="0" applyFont="1" applyFill="1" applyAlignment="1" applyProtection="1">
      <alignment vertical="top"/>
    </xf>
    <xf numFmtId="0" fontId="30" fillId="0" borderId="0" xfId="0" applyFont="1" applyFill="1" applyAlignment="1" applyProtection="1">
      <alignment horizontal="right" vertical="top"/>
    </xf>
    <xf numFmtId="49" fontId="16" fillId="0" borderId="0" xfId="0" applyNumberFormat="1" applyFont="1" applyFill="1" applyBorder="1" applyAlignment="1" applyProtection="1">
      <alignment horizontal="center" vertical="center"/>
    </xf>
    <xf numFmtId="167" fontId="15" fillId="0" borderId="0" xfId="0" applyNumberFormat="1" applyFont="1" applyFill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vertical="center"/>
    </xf>
    <xf numFmtId="0" fontId="14" fillId="0" borderId="0" xfId="0" applyFont="1" applyFill="1" applyProtection="1"/>
    <xf numFmtId="0" fontId="18" fillId="0" borderId="0" xfId="0" applyFont="1" applyFill="1" applyAlignment="1" applyProtection="1">
      <alignment horizontal="center" vertical="center"/>
    </xf>
    <xf numFmtId="0" fontId="18" fillId="0" borderId="0" xfId="0" quotePrefix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Border="1" applyAlignment="1" applyProtection="1">
      <alignment horizontal="center" vertical="center" wrapText="1"/>
    </xf>
    <xf numFmtId="171" fontId="32" fillId="0" borderId="0" xfId="0" applyNumberFormat="1" applyFont="1" applyFill="1" applyBorder="1" applyAlignment="1" applyProtection="1">
      <alignment horizontal="center" vertical="center" wrapText="1"/>
    </xf>
    <xf numFmtId="171" fontId="32" fillId="0" borderId="82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85" xfId="0" applyFont="1" applyFill="1" applyBorder="1" applyAlignment="1" applyProtection="1">
      <alignment vertical="center"/>
    </xf>
    <xf numFmtId="0" fontId="33" fillId="0" borderId="83" xfId="0" applyNumberFormat="1" applyFont="1" applyFill="1" applyBorder="1" applyAlignment="1" applyProtection="1">
      <alignment horizontal="left" vertical="center"/>
    </xf>
    <xf numFmtId="0" fontId="14" fillId="0" borderId="83" xfId="0" applyFont="1" applyFill="1" applyBorder="1" applyAlignment="1">
      <alignment vertical="center"/>
    </xf>
    <xf numFmtId="0" fontId="15" fillId="0" borderId="83" xfId="0" applyFont="1" applyFill="1" applyBorder="1" applyAlignment="1" applyProtection="1">
      <alignment vertical="center"/>
    </xf>
    <xf numFmtId="171" fontId="32" fillId="0" borderId="83" xfId="0" applyNumberFormat="1" applyFont="1" applyFill="1" applyBorder="1" applyAlignment="1" applyProtection="1">
      <alignment horizontal="center" vertical="center" wrapText="1"/>
    </xf>
    <xf numFmtId="171" fontId="32" fillId="0" borderId="84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33" fillId="0" borderId="69" xfId="0" applyNumberFormat="1" applyFont="1" applyFill="1" applyBorder="1" applyAlignment="1" applyProtection="1">
      <alignment horizontal="left" vertical="center"/>
    </xf>
    <xf numFmtId="0" fontId="14" fillId="0" borderId="70" xfId="0" applyFont="1" applyFill="1" applyBorder="1"/>
    <xf numFmtId="0" fontId="14" fillId="0" borderId="70" xfId="0" applyFont="1" applyFill="1" applyBorder="1" applyAlignment="1">
      <alignment vertical="center"/>
    </xf>
    <xf numFmtId="0" fontId="14" fillId="0" borderId="70" xfId="0" applyFont="1" applyFill="1" applyBorder="1" applyAlignment="1" applyProtection="1">
      <alignment vertical="center"/>
    </xf>
    <xf numFmtId="171" fontId="32" fillId="0" borderId="70" xfId="0" applyNumberFormat="1" applyFont="1" applyFill="1" applyBorder="1" applyAlignment="1" applyProtection="1">
      <alignment horizontal="center" vertical="center" wrapText="1"/>
    </xf>
    <xf numFmtId="171" fontId="18" fillId="0" borderId="71" xfId="0" applyNumberFormat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vertical="center"/>
    </xf>
    <xf numFmtId="171" fontId="18" fillId="0" borderId="84" xfId="0" applyNumberFormat="1" applyFont="1" applyFill="1" applyBorder="1" applyAlignment="1" applyProtection="1">
      <alignment horizontal="center" vertical="center"/>
    </xf>
    <xf numFmtId="0" fontId="32" fillId="0" borderId="83" xfId="0" applyFont="1" applyFill="1" applyBorder="1" applyAlignment="1" applyProtection="1">
      <alignment horizontal="center" vertical="center"/>
    </xf>
    <xf numFmtId="171" fontId="32" fillId="0" borderId="84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vertical="center"/>
    </xf>
    <xf numFmtId="0" fontId="35" fillId="0" borderId="0" xfId="2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/>
    <xf numFmtId="0" fontId="37" fillId="0" borderId="0" xfId="0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/>
    <xf numFmtId="0" fontId="15" fillId="0" borderId="0" xfId="0" applyFont="1" applyFill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23" fillId="0" borderId="0" xfId="0" applyFont="1" applyFill="1" applyAlignment="1" applyProtection="1">
      <alignment vertical="top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166" fontId="40" fillId="0" borderId="0" xfId="1" applyNumberFormat="1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horizontal="left" vertical="center" shrinkToFit="1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165" fontId="18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166" fontId="21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horizontal="right" vertical="center"/>
    </xf>
    <xf numFmtId="166" fontId="14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/>
    <xf numFmtId="0" fontId="4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46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167" fontId="47" fillId="0" borderId="0" xfId="0" applyNumberFormat="1" applyFont="1" applyFill="1" applyBorder="1" applyAlignment="1" applyProtection="1">
      <alignment horizontal="left" vertical="center"/>
    </xf>
    <xf numFmtId="9" fontId="18" fillId="0" borderId="11" xfId="0" applyNumberFormat="1" applyFont="1" applyFill="1" applyBorder="1" applyAlignment="1">
      <alignment horizontal="center"/>
    </xf>
    <xf numFmtId="0" fontId="37" fillId="0" borderId="85" xfId="0" applyFont="1" applyFill="1" applyBorder="1" applyAlignment="1" applyProtection="1">
      <alignment horizontal="center" vertical="center"/>
    </xf>
    <xf numFmtId="0" fontId="37" fillId="0" borderId="83" xfId="0" applyFont="1" applyFill="1" applyBorder="1" applyAlignment="1" applyProtection="1">
      <alignment horizontal="center" vertical="center"/>
    </xf>
    <xf numFmtId="0" fontId="52" fillId="0" borderId="67" xfId="2" applyFont="1" applyFill="1" applyBorder="1" applyAlignment="1" applyProtection="1">
      <alignment horizontal="left" vertical="center"/>
      <protection locked="0"/>
    </xf>
    <xf numFmtId="0" fontId="45" fillId="0" borderId="0" xfId="2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</xf>
    <xf numFmtId="0" fontId="54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32" fillId="5" borderId="79" xfId="0" applyFont="1" applyFill="1" applyBorder="1" applyAlignment="1" applyProtection="1">
      <alignment horizontal="center" vertical="center" wrapText="1"/>
    </xf>
    <xf numFmtId="0" fontId="32" fillId="5" borderId="80" xfId="0" applyFont="1" applyFill="1" applyBorder="1" applyAlignment="1" applyProtection="1">
      <alignment horizontal="center" vertical="center" wrapText="1"/>
    </xf>
    <xf numFmtId="0" fontId="32" fillId="5" borderId="0" xfId="0" applyFont="1" applyFill="1" applyBorder="1" applyAlignment="1" applyProtection="1">
      <alignment horizontal="center" vertical="center" wrapText="1"/>
    </xf>
    <xf numFmtId="0" fontId="32" fillId="5" borderId="82" xfId="0" applyFont="1" applyFill="1" applyBorder="1" applyAlignment="1" applyProtection="1">
      <alignment horizontal="center" vertical="center" wrapText="1"/>
    </xf>
    <xf numFmtId="0" fontId="7" fillId="2" borderId="81" xfId="0" applyNumberFormat="1" applyFont="1" applyFill="1" applyBorder="1" applyAlignment="1" applyProtection="1">
      <alignment horizontal="left" vertical="center"/>
    </xf>
    <xf numFmtId="0" fontId="33" fillId="2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vertical="center"/>
    </xf>
    <xf numFmtId="171" fontId="32" fillId="2" borderId="0" xfId="0" applyNumberFormat="1" applyFont="1" applyFill="1" applyBorder="1" applyAlignment="1" applyProtection="1">
      <alignment horizontal="center" vertical="center" wrapText="1"/>
    </xf>
    <xf numFmtId="171" fontId="32" fillId="2" borderId="82" xfId="0" applyNumberFormat="1" applyFont="1" applyFill="1" applyBorder="1" applyAlignment="1" applyProtection="1">
      <alignment horizontal="center" vertical="center" wrapText="1"/>
    </xf>
    <xf numFmtId="171" fontId="18" fillId="2" borderId="82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171" fontId="32" fillId="2" borderId="82" xfId="0" applyNumberFormat="1" applyFont="1" applyFill="1" applyBorder="1" applyAlignment="1" applyProtection="1">
      <alignment horizontal="center" vertical="center"/>
    </xf>
    <xf numFmtId="0" fontId="32" fillId="5" borderId="81" xfId="0" applyFont="1" applyFill="1" applyBorder="1" applyAlignment="1" applyProtection="1">
      <alignment horizontal="left" vertical="center" wrapText="1"/>
    </xf>
    <xf numFmtId="0" fontId="32" fillId="5" borderId="85" xfId="0" applyFont="1" applyFill="1" applyBorder="1" applyAlignment="1" applyProtection="1">
      <alignment horizontal="left" vertical="center" wrapText="1"/>
    </xf>
    <xf numFmtId="0" fontId="57" fillId="0" borderId="0" xfId="0" applyFont="1" applyFill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81" xfId="0" applyFont="1" applyFill="1" applyBorder="1"/>
    <xf numFmtId="0" fontId="18" fillId="0" borderId="82" xfId="0" applyFont="1" applyFill="1" applyBorder="1" applyAlignment="1">
      <alignment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3" xfId="0" applyFont="1" applyFill="1" applyBorder="1" applyAlignment="1" applyProtection="1">
      <alignment vertical="center"/>
    </xf>
    <xf numFmtId="0" fontId="18" fillId="0" borderId="84" xfId="0" applyFont="1" applyFill="1" applyBorder="1" applyAlignment="1">
      <alignment vertical="center"/>
    </xf>
    <xf numFmtId="0" fontId="59" fillId="0" borderId="83" xfId="0" applyFont="1" applyFill="1" applyBorder="1" applyAlignment="1">
      <alignment horizontal="center"/>
    </xf>
    <xf numFmtId="0" fontId="62" fillId="0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/>
    </xf>
    <xf numFmtId="0" fontId="9" fillId="7" borderId="36" xfId="0" applyFont="1" applyFill="1" applyBorder="1" applyAlignment="1" applyProtection="1">
      <alignment horizontal="center" vertical="center"/>
    </xf>
    <xf numFmtId="0" fontId="0" fillId="7" borderId="37" xfId="0" applyFill="1" applyBorder="1"/>
    <xf numFmtId="0" fontId="9" fillId="7" borderId="40" xfId="0" applyFont="1" applyFill="1" applyBorder="1" applyAlignment="1" applyProtection="1">
      <alignment horizontal="center" vertical="center"/>
    </xf>
    <xf numFmtId="0" fontId="9" fillId="7" borderId="36" xfId="0" applyNumberFormat="1" applyFont="1" applyFill="1" applyBorder="1" applyAlignment="1" applyProtection="1">
      <alignment horizontal="left" vertical="center"/>
      <protection locked="0"/>
    </xf>
    <xf numFmtId="0" fontId="9" fillId="7" borderId="40" xfId="0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 applyProtection="1">
      <alignment horizontal="center" vertical="center"/>
      <protection locked="0"/>
    </xf>
    <xf numFmtId="0" fontId="1" fillId="8" borderId="14" xfId="0" applyFont="1" applyFill="1" applyBorder="1"/>
    <xf numFmtId="0" fontId="1" fillId="8" borderId="50" xfId="0" applyFont="1" applyFill="1" applyBorder="1"/>
    <xf numFmtId="0" fontId="1" fillId="8" borderId="51" xfId="0" applyFont="1" applyFill="1" applyBorder="1"/>
    <xf numFmtId="0" fontId="1" fillId="8" borderId="34" xfId="0" applyFont="1" applyFill="1" applyBorder="1"/>
    <xf numFmtId="0" fontId="1" fillId="8" borderId="54" xfId="0" applyFont="1" applyFill="1" applyBorder="1"/>
    <xf numFmtId="0" fontId="1" fillId="8" borderId="31" xfId="0" applyFont="1" applyFill="1" applyBorder="1"/>
    <xf numFmtId="0" fontId="9" fillId="7" borderId="94" xfId="0" applyFont="1" applyFill="1" applyBorder="1" applyAlignment="1" applyProtection="1">
      <alignment horizontal="center" vertical="center"/>
    </xf>
    <xf numFmtId="0" fontId="4" fillId="0" borderId="95" xfId="0" applyNumberFormat="1" applyFont="1" applyFill="1" applyBorder="1" applyAlignment="1" applyProtection="1">
      <alignment horizontal="left" vertical="center"/>
      <protection locked="0"/>
    </xf>
    <xf numFmtId="0" fontId="4" fillId="0" borderId="96" xfId="0" applyNumberFormat="1" applyFont="1" applyFill="1" applyBorder="1" applyAlignment="1" applyProtection="1">
      <alignment horizontal="left" vertical="center"/>
      <protection locked="0"/>
    </xf>
    <xf numFmtId="0" fontId="4" fillId="0" borderId="97" xfId="0" applyNumberFormat="1" applyFont="1" applyFill="1" applyBorder="1" applyAlignment="1" applyProtection="1">
      <alignment horizontal="left" vertical="center"/>
      <protection locked="0"/>
    </xf>
    <xf numFmtId="0" fontId="9" fillId="7" borderId="94" xfId="0" applyNumberFormat="1" applyFont="1" applyFill="1" applyBorder="1" applyAlignment="1" applyProtection="1">
      <alignment horizontal="left" vertical="center"/>
      <protection locked="0"/>
    </xf>
    <xf numFmtId="0" fontId="1" fillId="2" borderId="64" xfId="0" applyFont="1" applyFill="1" applyBorder="1" applyAlignment="1">
      <alignment horizontal="center" vertical="center"/>
    </xf>
    <xf numFmtId="0" fontId="16" fillId="10" borderId="1" xfId="0" applyFont="1" applyFill="1" applyBorder="1" applyAlignment="1" applyProtection="1">
      <alignment horizontal="center" vertical="center"/>
      <protection locked="0"/>
    </xf>
    <xf numFmtId="168" fontId="16" fillId="10" borderId="1" xfId="0" applyNumberFormat="1" applyFont="1" applyFill="1" applyBorder="1" applyAlignment="1" applyProtection="1">
      <alignment horizontal="center" vertical="center"/>
      <protection locked="0"/>
    </xf>
    <xf numFmtId="167" fontId="26" fillId="10" borderId="1" xfId="0" applyNumberFormat="1" applyFont="1" applyFill="1" applyBorder="1" applyAlignment="1" applyProtection="1">
      <alignment horizontal="center" vertical="center"/>
      <protection locked="0"/>
    </xf>
    <xf numFmtId="169" fontId="16" fillId="11" borderId="1" xfId="0" applyNumberFormat="1" applyFont="1" applyFill="1" applyBorder="1" applyAlignment="1" applyProtection="1">
      <alignment horizontal="center" vertical="center"/>
    </xf>
    <xf numFmtId="14" fontId="31" fillId="10" borderId="1" xfId="0" applyNumberFormat="1" applyFont="1" applyFill="1" applyBorder="1" applyAlignment="1" applyProtection="1">
      <alignment horizontal="center" vertical="center"/>
      <protection locked="0"/>
    </xf>
    <xf numFmtId="170" fontId="26" fillId="10" borderId="1" xfId="0" applyNumberFormat="1" applyFont="1" applyFill="1" applyBorder="1" applyAlignment="1" applyProtection="1">
      <alignment horizontal="center" vertical="center"/>
      <protection locked="0"/>
    </xf>
    <xf numFmtId="0" fontId="18" fillId="10" borderId="1" xfId="1" applyNumberFormat="1" applyFont="1" applyFill="1" applyBorder="1" applyAlignment="1" applyProtection="1">
      <alignment horizontal="center" vertical="center"/>
      <protection locked="0"/>
    </xf>
    <xf numFmtId="0" fontId="18" fillId="10" borderId="13" xfId="0" applyFont="1" applyFill="1" applyBorder="1" applyAlignment="1" applyProtection="1">
      <alignment horizontal="center" vertical="center"/>
      <protection locked="0"/>
    </xf>
    <xf numFmtId="0" fontId="1" fillId="3" borderId="100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171" fontId="0" fillId="8" borderId="45" xfId="0" applyNumberFormat="1" applyFont="1" applyFill="1" applyBorder="1" applyAlignment="1">
      <alignment horizontal="center"/>
    </xf>
    <xf numFmtId="171" fontId="0" fillId="8" borderId="44" xfId="0" applyNumberFormat="1" applyFont="1" applyFill="1" applyBorder="1" applyAlignment="1">
      <alignment horizontal="center"/>
    </xf>
    <xf numFmtId="171" fontId="0" fillId="8" borderId="47" xfId="0" applyNumberFormat="1" applyFont="1" applyFill="1" applyBorder="1" applyAlignment="1">
      <alignment horizontal="center"/>
    </xf>
    <xf numFmtId="0" fontId="0" fillId="0" borderId="50" xfId="0" applyFont="1" applyBorder="1"/>
    <xf numFmtId="0" fontId="0" fillId="0" borderId="34" xfId="0" applyFont="1" applyBorder="1"/>
    <xf numFmtId="0" fontId="0" fillId="0" borderId="53" xfId="0" applyFont="1" applyBorder="1"/>
    <xf numFmtId="171" fontId="0" fillId="2" borderId="45" xfId="0" applyNumberFormat="1" applyFont="1" applyFill="1" applyBorder="1" applyAlignment="1" applyProtection="1">
      <alignment horizontal="center"/>
      <protection locked="0"/>
    </xf>
    <xf numFmtId="171" fontId="0" fillId="2" borderId="44" xfId="0" applyNumberFormat="1" applyFont="1" applyFill="1" applyBorder="1" applyAlignment="1" applyProtection="1">
      <alignment horizontal="center"/>
      <protection locked="0"/>
    </xf>
    <xf numFmtId="171" fontId="0" fillId="2" borderId="46" xfId="0" applyNumberFormat="1" applyFont="1" applyFill="1" applyBorder="1" applyAlignment="1" applyProtection="1">
      <alignment horizontal="center"/>
      <protection locked="0"/>
    </xf>
    <xf numFmtId="0" fontId="9" fillId="0" borderId="38" xfId="0" applyNumberFormat="1" applyFont="1" applyFill="1" applyBorder="1" applyAlignment="1" applyProtection="1">
      <alignment horizontal="left" vertical="center"/>
      <protection locked="0"/>
    </xf>
    <xf numFmtId="0" fontId="9" fillId="0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28" xfId="0" applyNumberFormat="1" applyFont="1" applyFill="1" applyBorder="1" applyAlignment="1" applyProtection="1">
      <alignment horizontal="left" vertical="center"/>
      <protection locked="0"/>
    </xf>
    <xf numFmtId="0" fontId="9" fillId="0" borderId="32" xfId="0" applyNumberFormat="1" applyFont="1" applyFill="1" applyBorder="1" applyAlignment="1" applyProtection="1">
      <alignment horizontal="left" vertical="center"/>
      <protection locked="0"/>
    </xf>
    <xf numFmtId="0" fontId="9" fillId="0" borderId="98" xfId="0" applyNumberFormat="1" applyFont="1" applyFill="1" applyBorder="1" applyAlignment="1" applyProtection="1">
      <alignment horizontal="left" vertical="center"/>
      <protection locked="0"/>
    </xf>
    <xf numFmtId="0" fontId="9" fillId="0" borderId="92" xfId="0" applyFont="1" applyBorder="1" applyAlignment="1">
      <alignment horizontal="center" vertical="center"/>
    </xf>
    <xf numFmtId="0" fontId="9" fillId="0" borderId="33" xfId="0" applyNumberFormat="1" applyFont="1" applyFill="1" applyBorder="1" applyAlignment="1" applyProtection="1">
      <alignment horizontal="left" vertical="center"/>
      <protection locked="0"/>
    </xf>
    <xf numFmtId="0" fontId="9" fillId="0" borderId="34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60" xfId="0" applyFont="1" applyBorder="1" applyAlignment="1">
      <alignment horizontal="center" vertical="center"/>
    </xf>
    <xf numFmtId="0" fontId="9" fillId="0" borderId="48" xfId="0" applyNumberFormat="1" applyFont="1" applyFill="1" applyBorder="1" applyAlignment="1" applyProtection="1">
      <alignment horizontal="left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center" vertical="center"/>
    </xf>
    <xf numFmtId="0" fontId="9" fillId="7" borderId="36" xfId="0" applyFont="1" applyFill="1" applyBorder="1" applyAlignment="1" applyProtection="1">
      <alignment vertical="center"/>
    </xf>
    <xf numFmtId="0" fontId="9" fillId="7" borderId="94" xfId="0" applyFont="1" applyFill="1" applyBorder="1" applyAlignment="1" applyProtection="1">
      <alignment vertical="center"/>
    </xf>
    <xf numFmtId="0" fontId="9" fillId="7" borderId="49" xfId="0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8" borderId="59" xfId="0" applyFont="1" applyFill="1" applyBorder="1" applyAlignment="1" applyProtection="1">
      <alignment vertical="center"/>
    </xf>
    <xf numFmtId="0" fontId="9" fillId="8" borderId="9" xfId="0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0" fontId="67" fillId="7" borderId="19" xfId="0" applyFont="1" applyFill="1" applyBorder="1" applyAlignment="1" applyProtection="1">
      <alignment horizontal="center" vertical="center"/>
      <protection locked="0"/>
    </xf>
    <xf numFmtId="171" fontId="6" fillId="8" borderId="43" xfId="0" applyNumberFormat="1" applyFont="1" applyFill="1" applyBorder="1" applyAlignment="1">
      <alignment horizontal="center"/>
    </xf>
    <xf numFmtId="171" fontId="6" fillId="8" borderId="44" xfId="0" applyNumberFormat="1" applyFont="1" applyFill="1" applyBorder="1" applyAlignment="1">
      <alignment horizontal="center"/>
    </xf>
    <xf numFmtId="171" fontId="6" fillId="0" borderId="44" xfId="0" applyNumberFormat="1" applyFont="1" applyFill="1" applyBorder="1" applyAlignment="1" applyProtection="1">
      <alignment horizontal="center" vertical="center"/>
      <protection locked="0"/>
    </xf>
    <xf numFmtId="171" fontId="6" fillId="0" borderId="47" xfId="0" applyNumberFormat="1" applyFont="1" applyFill="1" applyBorder="1" applyAlignment="1" applyProtection="1">
      <alignment horizontal="center" vertical="center"/>
      <protection locked="0"/>
    </xf>
    <xf numFmtId="171" fontId="6" fillId="0" borderId="47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171" fontId="6" fillId="0" borderId="44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vertical="center" indent="4"/>
    </xf>
    <xf numFmtId="0" fontId="67" fillId="0" borderId="0" xfId="0" applyFont="1"/>
    <xf numFmtId="0" fontId="26" fillId="0" borderId="15" xfId="0" applyFont="1" applyFill="1" applyBorder="1" applyAlignment="1" applyProtection="1">
      <alignment horizontal="center" vertical="center" wrapText="1"/>
    </xf>
    <xf numFmtId="167" fontId="3" fillId="0" borderId="2" xfId="0" applyNumberFormat="1" applyFont="1" applyFill="1" applyBorder="1" applyAlignment="1" applyProtection="1">
      <alignment horizontal="right" vertical="center" wrapText="1" indent="1"/>
    </xf>
    <xf numFmtId="49" fontId="16" fillId="0" borderId="0" xfId="0" applyNumberFormat="1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center" vertical="center"/>
    </xf>
    <xf numFmtId="0" fontId="64" fillId="0" borderId="0" xfId="0" applyFont="1" applyFill="1" applyAlignment="1" applyProtection="1">
      <alignment horizontal="center" vertical="top"/>
    </xf>
    <xf numFmtId="0" fontId="0" fillId="0" borderId="0" xfId="0" quotePrefix="1"/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7" fillId="0" borderId="81" xfId="0" applyFont="1" applyFill="1" applyBorder="1" applyAlignment="1" applyProtection="1">
      <alignment horizontal="left" vertical="center"/>
    </xf>
    <xf numFmtId="0" fontId="43" fillId="0" borderId="0" xfId="0" applyFont="1" applyFill="1" applyAlignment="1" applyProtection="1">
      <alignment horizontal="center" vertical="center"/>
    </xf>
    <xf numFmtId="0" fontId="69" fillId="0" borderId="0" xfId="0" applyFont="1" applyFill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51" xfId="0" applyNumberFormat="1" applyFont="1" applyFill="1" applyBorder="1" applyAlignment="1" applyProtection="1">
      <alignment horizontal="left" vertical="center" indent="1"/>
      <protection locked="0"/>
    </xf>
    <xf numFmtId="0" fontId="0" fillId="0" borderId="52" xfId="0" applyNumberFormat="1" applyFont="1" applyFill="1" applyBorder="1" applyAlignment="1" applyProtection="1">
      <alignment horizontal="left" vertical="center" indent="1"/>
      <protection locked="0"/>
    </xf>
    <xf numFmtId="0" fontId="9" fillId="0" borderId="70" xfId="0" applyNumberFormat="1" applyFont="1" applyFill="1" applyBorder="1" applyAlignment="1" applyProtection="1">
      <alignment horizontal="left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alignment horizontal="left" vertical="center"/>
    </xf>
    <xf numFmtId="0" fontId="20" fillId="0" borderId="79" xfId="0" applyFont="1" applyFill="1" applyBorder="1" applyAlignment="1" applyProtection="1">
      <alignment vertical="top"/>
    </xf>
    <xf numFmtId="0" fontId="33" fillId="0" borderId="79" xfId="0" applyFont="1" applyFill="1" applyBorder="1" applyAlignment="1" applyProtection="1">
      <alignment horizontal="left" vertical="center"/>
    </xf>
    <xf numFmtId="0" fontId="14" fillId="0" borderId="79" xfId="0" applyFont="1" applyFill="1" applyBorder="1" applyProtection="1"/>
    <xf numFmtId="171" fontId="18" fillId="0" borderId="82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171" fontId="32" fillId="0" borderId="82" xfId="0" applyNumberFormat="1" applyFont="1" applyFill="1" applyBorder="1" applyAlignment="1" applyProtection="1">
      <alignment horizontal="center" vertical="center"/>
    </xf>
    <xf numFmtId="0" fontId="14" fillId="0" borderId="103" xfId="0" applyFont="1" applyFill="1" applyBorder="1" applyAlignment="1" applyProtection="1">
      <alignment vertical="center"/>
    </xf>
    <xf numFmtId="0" fontId="33" fillId="0" borderId="103" xfId="0" applyNumberFormat="1" applyFont="1" applyFill="1" applyBorder="1" applyAlignment="1" applyProtection="1">
      <alignment horizontal="left" vertical="center"/>
    </xf>
    <xf numFmtId="0" fontId="14" fillId="0" borderId="103" xfId="0" applyFont="1" applyFill="1" applyBorder="1" applyAlignment="1">
      <alignment vertical="center"/>
    </xf>
    <xf numFmtId="0" fontId="32" fillId="0" borderId="103" xfId="0" applyFont="1" applyFill="1" applyBorder="1" applyAlignment="1" applyProtection="1">
      <alignment horizontal="center" vertical="center" wrapText="1"/>
    </xf>
    <xf numFmtId="0" fontId="14" fillId="0" borderId="103" xfId="0" applyFont="1" applyFill="1" applyBorder="1"/>
    <xf numFmtId="0" fontId="1" fillId="0" borderId="0" xfId="0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horizontal="right" vertical="top"/>
    </xf>
    <xf numFmtId="0" fontId="69" fillId="0" borderId="0" xfId="0" applyFont="1" applyFill="1" applyAlignment="1" applyProtection="1">
      <alignment horizontal="left" vertical="center"/>
    </xf>
    <xf numFmtId="0" fontId="69" fillId="0" borderId="0" xfId="0" applyFont="1" applyFill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" fillId="10" borderId="99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Alignment="1" applyProtection="1">
      <alignment horizontal="right" vertical="center" wrapText="1" indent="1"/>
    </xf>
    <xf numFmtId="0" fontId="1" fillId="10" borderId="1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/>
    </xf>
    <xf numFmtId="0" fontId="0" fillId="0" borderId="0" xfId="0" quotePrefix="1" applyFont="1" applyFill="1" applyBorder="1" applyAlignment="1" applyProtection="1">
      <alignment horizontal="left" vertical="center"/>
    </xf>
    <xf numFmtId="171" fontId="6" fillId="12" borderId="43" xfId="0" applyNumberFormat="1" applyFont="1" applyFill="1" applyBorder="1" applyAlignment="1" applyProtection="1">
      <alignment horizontal="center"/>
      <protection locked="0"/>
    </xf>
    <xf numFmtId="171" fontId="6" fillId="12" borderId="44" xfId="0" applyNumberFormat="1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left" vertical="center"/>
    </xf>
    <xf numFmtId="0" fontId="18" fillId="10" borderId="13" xfId="0" applyFont="1" applyFill="1" applyBorder="1" applyAlignment="1" applyProtection="1">
      <alignment horizontal="center" vertical="center"/>
      <protection hidden="1"/>
    </xf>
    <xf numFmtId="0" fontId="9" fillId="7" borderId="10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10" fillId="0" borderId="0" xfId="1" applyNumberFormat="1" applyFont="1" applyFill="1" applyBorder="1" applyAlignment="1" applyProtection="1">
      <alignment vertical="center"/>
    </xf>
    <xf numFmtId="166" fontId="0" fillId="0" borderId="0" xfId="1" applyNumberFormat="1" applyFont="1" applyFill="1" applyBorder="1" applyAlignment="1" applyProtection="1"/>
    <xf numFmtId="0" fontId="0" fillId="0" borderId="0" xfId="0" applyFont="1" applyFill="1" applyAlignment="1" applyProtection="1">
      <alignment horizontal="left" vertical="center"/>
    </xf>
    <xf numFmtId="171" fontId="0" fillId="2" borderId="101" xfId="0" applyNumberFormat="1" applyFont="1" applyFill="1" applyBorder="1" applyAlignment="1">
      <alignment horizontal="center" vertical="center"/>
    </xf>
    <xf numFmtId="0" fontId="1" fillId="0" borderId="86" xfId="0" applyFont="1" applyBorder="1" applyAlignment="1" applyProtection="1">
      <alignment horizontal="center"/>
      <protection locked="0"/>
    </xf>
    <xf numFmtId="0" fontId="0" fillId="0" borderId="108" xfId="0" applyBorder="1"/>
    <xf numFmtId="0" fontId="1" fillId="0" borderId="0" xfId="0" applyFont="1" applyFill="1" applyBorder="1" applyAlignment="1" applyProtection="1">
      <alignment horizontal="center"/>
    </xf>
    <xf numFmtId="0" fontId="9" fillId="0" borderId="109" xfId="0" applyFont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36" fillId="6" borderId="12" xfId="0" applyFont="1" applyFill="1" applyBorder="1" applyAlignment="1" applyProtection="1">
      <alignment horizontal="center" vertical="center"/>
    </xf>
    <xf numFmtId="0" fontId="18" fillId="6" borderId="64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49" fontId="3" fillId="10" borderId="61" xfId="0" applyNumberFormat="1" applyFont="1" applyFill="1" applyBorder="1" applyAlignment="1" applyProtection="1">
      <alignment horizontal="center" vertical="center"/>
      <protection locked="0"/>
    </xf>
    <xf numFmtId="49" fontId="16" fillId="10" borderId="63" xfId="0" applyNumberFormat="1" applyFont="1" applyFill="1" applyBorder="1" applyAlignment="1" applyProtection="1">
      <alignment horizontal="center" vertical="center"/>
      <protection locked="0"/>
    </xf>
    <xf numFmtId="0" fontId="27" fillId="10" borderId="61" xfId="0" applyFont="1" applyFill="1" applyBorder="1" applyAlignment="1" applyProtection="1">
      <alignment horizontal="center" vertical="center" shrinkToFit="1"/>
      <protection locked="0"/>
    </xf>
    <xf numFmtId="0" fontId="28" fillId="10" borderId="63" xfId="0" applyFont="1" applyFill="1" applyBorder="1" applyAlignment="1" applyProtection="1">
      <alignment vertical="center" shrinkToFit="1"/>
      <protection locked="0"/>
    </xf>
    <xf numFmtId="0" fontId="1" fillId="10" borderId="12" xfId="2" applyNumberFormat="1" applyFont="1" applyFill="1" applyBorder="1" applyAlignment="1" applyProtection="1">
      <alignment horizontal="center" vertical="center"/>
      <protection locked="0"/>
    </xf>
    <xf numFmtId="0" fontId="26" fillId="10" borderId="64" xfId="0" applyNumberFormat="1" applyFont="1" applyFill="1" applyBorder="1" applyAlignment="1" applyProtection="1">
      <alignment horizontal="center" vertical="center"/>
      <protection locked="0"/>
    </xf>
    <xf numFmtId="0" fontId="26" fillId="10" borderId="4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top" wrapText="1"/>
    </xf>
    <xf numFmtId="167" fontId="51" fillId="5" borderId="69" xfId="0" applyNumberFormat="1" applyFont="1" applyFill="1" applyBorder="1" applyAlignment="1" applyProtection="1">
      <alignment horizontal="center" vertical="center"/>
    </xf>
    <xf numFmtId="167" fontId="51" fillId="5" borderId="70" xfId="0" applyNumberFormat="1" applyFont="1" applyFill="1" applyBorder="1" applyAlignment="1" applyProtection="1">
      <alignment horizontal="center" vertical="center"/>
    </xf>
    <xf numFmtId="167" fontId="51" fillId="5" borderId="71" xfId="0" applyNumberFormat="1" applyFont="1" applyFill="1" applyBorder="1" applyAlignment="1" applyProtection="1">
      <alignment horizontal="center" vertical="center"/>
    </xf>
    <xf numFmtId="0" fontId="50" fillId="5" borderId="81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82" xfId="0" applyFont="1" applyFill="1" applyBorder="1" applyAlignment="1">
      <alignment horizontal="center" vertical="center"/>
    </xf>
    <xf numFmtId="0" fontId="26" fillId="10" borderId="12" xfId="0" applyFont="1" applyFill="1" applyBorder="1" applyAlignment="1" applyProtection="1">
      <alignment horizontal="center" vertical="center"/>
      <protection locked="0"/>
    </xf>
    <xf numFmtId="0" fontId="26" fillId="10" borderId="64" xfId="0" applyFont="1" applyFill="1" applyBorder="1" applyAlignment="1" applyProtection="1">
      <alignment horizontal="center"/>
      <protection locked="0"/>
    </xf>
    <xf numFmtId="0" fontId="26" fillId="10" borderId="42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>
      <alignment horizontal="right" vertical="center" indent="1"/>
    </xf>
    <xf numFmtId="0" fontId="14" fillId="0" borderId="65" xfId="0" applyFont="1" applyFill="1" applyBorder="1" applyAlignment="1">
      <alignment horizontal="right" vertical="center" indent="1"/>
    </xf>
    <xf numFmtId="171" fontId="42" fillId="13" borderId="85" xfId="1" applyNumberFormat="1" applyFont="1" applyFill="1" applyBorder="1" applyAlignment="1" applyProtection="1">
      <alignment horizontal="center" vertical="center"/>
      <protection hidden="1"/>
    </xf>
    <xf numFmtId="171" fontId="43" fillId="13" borderId="84" xfId="0" applyNumberFormat="1" applyFont="1" applyFill="1" applyBorder="1" applyAlignment="1">
      <alignment vertical="center"/>
    </xf>
    <xf numFmtId="0" fontId="18" fillId="10" borderId="61" xfId="0" applyFont="1" applyFill="1" applyBorder="1" applyAlignment="1" applyProtection="1">
      <alignment horizontal="center" vertical="center" shrinkToFit="1"/>
      <protection locked="0"/>
    </xf>
    <xf numFmtId="0" fontId="18" fillId="10" borderId="62" xfId="0" applyFont="1" applyFill="1" applyBorder="1" applyAlignment="1" applyProtection="1">
      <alignment horizontal="center" vertical="center" shrinkToFit="1"/>
      <protection locked="0"/>
    </xf>
    <xf numFmtId="0" fontId="14" fillId="10" borderId="63" xfId="0" applyFont="1" applyFill="1" applyBorder="1" applyAlignment="1" applyProtection="1">
      <alignment shrinkToFit="1"/>
      <protection locked="0"/>
    </xf>
    <xf numFmtId="0" fontId="22" fillId="0" borderId="10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top"/>
    </xf>
    <xf numFmtId="0" fontId="43" fillId="0" borderId="0" xfId="0" applyFont="1" applyFill="1" applyAlignment="1">
      <alignment horizontal="center"/>
    </xf>
    <xf numFmtId="166" fontId="41" fillId="13" borderId="78" xfId="1" applyNumberFormat="1" applyFont="1" applyFill="1" applyBorder="1" applyAlignment="1" applyProtection="1">
      <alignment horizontal="center" vertical="top" wrapText="1"/>
    </xf>
    <xf numFmtId="166" fontId="41" fillId="13" borderId="80" xfId="1" applyNumberFormat="1" applyFont="1" applyFill="1" applyBorder="1" applyAlignment="1" applyProtection="1">
      <alignment horizontal="center" vertical="top" wrapText="1"/>
    </xf>
    <xf numFmtId="0" fontId="70" fillId="0" borderId="0" xfId="2" applyFont="1" applyFill="1" applyBorder="1" applyAlignment="1" applyProtection="1">
      <alignment horizontal="right" vertical="center" wrapText="1" indent="1"/>
      <protection locked="0"/>
    </xf>
    <xf numFmtId="0" fontId="70" fillId="0" borderId="65" xfId="2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>
      <alignment vertical="center"/>
    </xf>
    <xf numFmtId="0" fontId="26" fillId="5" borderId="86" xfId="0" applyFont="1" applyFill="1" applyBorder="1" applyAlignment="1" applyProtection="1">
      <alignment horizontal="center" vertical="center" wrapText="1"/>
    </xf>
    <xf numFmtId="0" fontId="26" fillId="5" borderId="87" xfId="0" applyFont="1" applyFill="1" applyBorder="1" applyAlignment="1" applyProtection="1">
      <alignment horizontal="center" vertical="center" wrapText="1"/>
    </xf>
    <xf numFmtId="0" fontId="26" fillId="5" borderId="88" xfId="0" applyFont="1" applyFill="1" applyBorder="1" applyAlignment="1" applyProtection="1">
      <alignment horizontal="center" vertical="center" wrapText="1"/>
    </xf>
    <xf numFmtId="0" fontId="26" fillId="5" borderId="81" xfId="0" applyFont="1" applyFill="1" applyBorder="1" applyAlignment="1" applyProtection="1">
      <alignment horizontal="center" vertical="center" wrapText="1"/>
    </xf>
    <xf numFmtId="0" fontId="26" fillId="5" borderId="0" xfId="0" applyFont="1" applyFill="1" applyBorder="1" applyAlignment="1" applyProtection="1">
      <alignment horizontal="center" vertical="center" wrapText="1"/>
    </xf>
    <xf numFmtId="0" fontId="26" fillId="5" borderId="78" xfId="0" applyFont="1" applyFill="1" applyBorder="1" applyAlignment="1" applyProtection="1">
      <alignment horizontal="center" vertical="center" wrapText="1"/>
    </xf>
    <xf numFmtId="0" fontId="26" fillId="5" borderId="79" xfId="0" applyFont="1" applyFill="1" applyBorder="1" applyAlignment="1" applyProtection="1">
      <alignment horizontal="center" vertical="center" wrapText="1"/>
    </xf>
    <xf numFmtId="0" fontId="7" fillId="0" borderId="81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81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0" fillId="0" borderId="0" xfId="0" applyFont="1" applyFill="1" applyAlignment="1">
      <alignment vertical="top"/>
    </xf>
    <xf numFmtId="0" fontId="3" fillId="0" borderId="0" xfId="0" applyFont="1" applyFill="1" applyAlignment="1" applyProtection="1">
      <alignment horizontal="right" vertical="center" wrapText="1" indent="1"/>
    </xf>
    <xf numFmtId="0" fontId="14" fillId="0" borderId="15" xfId="0" applyFont="1" applyFill="1" applyBorder="1" applyAlignment="1">
      <alignment horizontal="right" vertical="center" indent="1"/>
    </xf>
    <xf numFmtId="0" fontId="3" fillId="10" borderId="61" xfId="0" applyFont="1" applyFill="1" applyBorder="1" applyAlignment="1" applyProtection="1">
      <alignment horizontal="center" vertical="center"/>
      <protection locked="0"/>
    </xf>
    <xf numFmtId="0" fontId="15" fillId="10" borderId="62" xfId="0" applyFont="1" applyFill="1" applyBorder="1" applyAlignment="1" applyProtection="1">
      <alignment horizontal="center" vertical="center"/>
      <protection locked="0"/>
    </xf>
    <xf numFmtId="0" fontId="15" fillId="10" borderId="63" xfId="0" applyFont="1" applyFill="1" applyBorder="1" applyAlignment="1" applyProtection="1">
      <alignment horizontal="center" vertical="center"/>
      <protection locked="0"/>
    </xf>
    <xf numFmtId="0" fontId="33" fillId="2" borderId="81" xfId="0" applyNumberFormat="1" applyFont="1" applyFill="1" applyBorder="1" applyAlignment="1" applyProtection="1">
      <alignment horizontal="left" vertical="center"/>
    </xf>
    <xf numFmtId="0" fontId="33" fillId="2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61" fillId="3" borderId="89" xfId="0" applyFont="1" applyFill="1" applyBorder="1" applyAlignment="1" applyProtection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60" fillId="3" borderId="83" xfId="0" applyFont="1" applyFill="1" applyBorder="1" applyAlignment="1" applyProtection="1">
      <alignment horizontal="center"/>
    </xf>
    <xf numFmtId="0" fontId="0" fillId="0" borderId="83" xfId="0" applyBorder="1" applyAlignment="1">
      <alignment horizontal="center"/>
    </xf>
    <xf numFmtId="0" fontId="48" fillId="5" borderId="73" xfId="0" applyFont="1" applyFill="1" applyBorder="1" applyAlignment="1" applyProtection="1">
      <alignment horizontal="center"/>
    </xf>
    <xf numFmtId="0" fontId="49" fillId="5" borderId="0" xfId="0" applyFont="1" applyFill="1" applyBorder="1" applyAlignment="1">
      <alignment horizontal="center"/>
    </xf>
    <xf numFmtId="0" fontId="49" fillId="5" borderId="4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wrapText="1"/>
    </xf>
    <xf numFmtId="0" fontId="49" fillId="0" borderId="0" xfId="0" applyFont="1" applyFill="1" applyAlignment="1"/>
    <xf numFmtId="0" fontId="33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33" fillId="0" borderId="83" xfId="0" applyFont="1" applyFill="1" applyBorder="1" applyAlignment="1">
      <alignment horizontal="left" vertical="center" wrapText="1"/>
    </xf>
    <xf numFmtId="165" fontId="18" fillId="10" borderId="61" xfId="1" applyNumberFormat="1" applyFont="1" applyFill="1" applyBorder="1" applyAlignment="1" applyProtection="1">
      <alignment horizontal="center" vertical="center" shrinkToFit="1"/>
      <protection locked="0"/>
    </xf>
    <xf numFmtId="0" fontId="14" fillId="10" borderId="63" xfId="0" applyFont="1" applyFill="1" applyBorder="1" applyAlignment="1" applyProtection="1">
      <alignment vertical="center" shrinkToFit="1"/>
      <protection locked="0"/>
    </xf>
    <xf numFmtId="167" fontId="48" fillId="5" borderId="66" xfId="0" applyNumberFormat="1" applyFont="1" applyFill="1" applyBorder="1" applyAlignment="1" applyProtection="1">
      <alignment horizontal="center"/>
    </xf>
    <xf numFmtId="0" fontId="49" fillId="5" borderId="67" xfId="0" applyFont="1" applyFill="1" applyBorder="1" applyAlignment="1">
      <alignment horizontal="center"/>
    </xf>
    <xf numFmtId="0" fontId="49" fillId="5" borderId="68" xfId="0" applyFont="1" applyFill="1" applyBorder="1" applyAlignment="1">
      <alignment horizontal="center"/>
    </xf>
    <xf numFmtId="0" fontId="30" fillId="0" borderId="41" xfId="0" applyFont="1" applyFill="1" applyBorder="1" applyAlignment="1" applyProtection="1">
      <alignment horizontal="left"/>
    </xf>
    <xf numFmtId="0" fontId="33" fillId="5" borderId="81" xfId="0" applyFont="1" applyFill="1" applyBorder="1" applyAlignment="1" applyProtection="1">
      <alignment horizontal="center" vertical="center" wrapText="1"/>
    </xf>
    <xf numFmtId="0" fontId="14" fillId="5" borderId="81" xfId="0" applyFont="1" applyFill="1" applyBorder="1" applyAlignment="1">
      <alignment vertical="center" wrapText="1"/>
    </xf>
    <xf numFmtId="0" fontId="14" fillId="5" borderId="85" xfId="0" applyFont="1" applyFill="1" applyBorder="1" applyAlignment="1">
      <alignment vertical="center" wrapText="1"/>
    </xf>
    <xf numFmtId="0" fontId="18" fillId="0" borderId="72" xfId="0" applyFont="1" applyFill="1" applyBorder="1" applyAlignment="1" applyProtection="1">
      <alignment horizontal="center" vertical="center" wrapText="1"/>
    </xf>
    <xf numFmtId="0" fontId="14" fillId="0" borderId="72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left" vertical="top" wrapText="1"/>
    </xf>
    <xf numFmtId="0" fontId="69" fillId="0" borderId="104" xfId="0" applyFont="1" applyFill="1" applyBorder="1" applyAlignment="1" applyProtection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 vertical="center"/>
    </xf>
    <xf numFmtId="0" fontId="18" fillId="10" borderId="12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1" fillId="7" borderId="74" xfId="0" applyFont="1" applyFill="1" applyBorder="1" applyAlignment="1">
      <alignment horizontal="center" vertical="center"/>
    </xf>
    <xf numFmtId="0" fontId="1" fillId="7" borderId="75" xfId="0" applyFont="1" applyFill="1" applyBorder="1" applyAlignment="1">
      <alignment horizontal="center" vertical="center"/>
    </xf>
    <xf numFmtId="0" fontId="0" fillId="7" borderId="76" xfId="0" applyFill="1" applyBorder="1" applyAlignment="1">
      <alignment horizontal="center" vertical="center"/>
    </xf>
    <xf numFmtId="0" fontId="0" fillId="7" borderId="77" xfId="0" applyFill="1" applyBorder="1" applyAlignment="1">
      <alignment horizontal="center" vertical="center"/>
    </xf>
    <xf numFmtId="0" fontId="65" fillId="9" borderId="89" xfId="0" applyFont="1" applyFill="1" applyBorder="1" applyAlignment="1" applyProtection="1">
      <alignment horizontal="center" vertical="center" wrapText="1"/>
    </xf>
    <xf numFmtId="0" fontId="65" fillId="9" borderId="90" xfId="0" applyFont="1" applyFill="1" applyBorder="1" applyAlignment="1" applyProtection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66" fillId="2" borderId="69" xfId="0" applyFont="1" applyFill="1" applyBorder="1" applyAlignment="1" applyProtection="1">
      <alignment horizontal="center" vertical="center"/>
    </xf>
    <xf numFmtId="0" fontId="66" fillId="2" borderId="70" xfId="0" applyFont="1" applyFill="1" applyBorder="1" applyAlignment="1" applyProtection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3">
    <cellStyle name="Euro" xfId="1"/>
    <cellStyle name="Lien hypertexte" xfId="2" builtinId="8"/>
    <cellStyle name="Normal" xfId="0" builtinId="0"/>
  </cellStyles>
  <dxfs count="2">
    <dxf>
      <fill>
        <patternFill patternType="gray0625">
          <bgColor theme="9" tint="0.79998168889431442"/>
        </patternFill>
      </fill>
    </dxf>
    <dxf>
      <fill>
        <patternFill patternType="gray0625">
          <bgColor theme="9" tint="0.79998168889431442"/>
        </patternFill>
      </fill>
    </dxf>
  </dxfs>
  <tableStyles count="0" defaultTableStyle="TableStyleMedium2" defaultPivotStyle="PivotStyleLight16"/>
  <colors>
    <mruColors>
      <color rgb="FFFFFFEB"/>
      <color rgb="FFFFFFCC"/>
      <color rgb="FFC5D9F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Radio" firstButton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53</xdr:row>
          <xdr:rowOff>0</xdr:rowOff>
        </xdr:from>
        <xdr:to>
          <xdr:col>30</xdr:col>
          <xdr:colOff>0</xdr:colOff>
          <xdr:row>53</xdr:row>
          <xdr:rowOff>0</xdr:rowOff>
        </xdr:to>
        <xdr:sp macro="" textlink="">
          <xdr:nvSpPr>
            <xdr:cNvPr id="1025" name="CheckBox10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CheckBox6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53</xdr:row>
          <xdr:rowOff>0</xdr:rowOff>
        </xdr:from>
        <xdr:to>
          <xdr:col>30</xdr:col>
          <xdr:colOff>0</xdr:colOff>
          <xdr:row>53</xdr:row>
          <xdr:rowOff>0</xdr:rowOff>
        </xdr:to>
        <xdr:sp macro="" textlink="">
          <xdr:nvSpPr>
            <xdr:cNvPr id="1026" name="CheckBox13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CheckBox6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53</xdr:row>
          <xdr:rowOff>0</xdr:rowOff>
        </xdr:from>
        <xdr:to>
          <xdr:col>30</xdr:col>
          <xdr:colOff>0</xdr:colOff>
          <xdr:row>53</xdr:row>
          <xdr:rowOff>0</xdr:rowOff>
        </xdr:to>
        <xdr:sp macro="" textlink="">
          <xdr:nvSpPr>
            <xdr:cNvPr id="1027" name="CheckBox14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CheckBox6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19</xdr:row>
          <xdr:rowOff>0</xdr:rowOff>
        </xdr:from>
        <xdr:to>
          <xdr:col>30</xdr:col>
          <xdr:colOff>0</xdr:colOff>
          <xdr:row>19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OptionButton5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752475</xdr:colOff>
      <xdr:row>2</xdr:row>
      <xdr:rowOff>0</xdr:rowOff>
    </xdr:from>
    <xdr:to>
      <xdr:col>7</xdr:col>
      <xdr:colOff>504825</xdr:colOff>
      <xdr:row>3</xdr:row>
      <xdr:rowOff>28574</xdr:rowOff>
    </xdr:to>
    <xdr:sp macro="" textlink="">
      <xdr:nvSpPr>
        <xdr:cNvPr id="8" name="Rectangle 11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230755" y="419100"/>
          <a:ext cx="4674870" cy="417194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Byington"/>
            </a:rPr>
            <a:t>ORCIERES_MERLETTE   23 AU 30 JANVIER 2021</a:t>
          </a:r>
        </a:p>
      </xdr:txBody>
    </xdr:sp>
    <xdr:clientData/>
  </xdr:twoCellAnchor>
  <xdr:twoCellAnchor editAs="oneCell">
    <xdr:from>
      <xdr:col>1</xdr:col>
      <xdr:colOff>247936</xdr:colOff>
      <xdr:row>1</xdr:row>
      <xdr:rowOff>127182</xdr:rowOff>
    </xdr:from>
    <xdr:to>
      <xdr:col>2</xdr:col>
      <xdr:colOff>472440</xdr:colOff>
      <xdr:row>3</xdr:row>
      <xdr:rowOff>307958</xdr:rowOff>
    </xdr:to>
    <xdr:pic>
      <xdr:nvPicPr>
        <xdr:cNvPr id="12" name="Picture 10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27996" y="203382"/>
          <a:ext cx="1268444" cy="912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731520</xdr:colOff>
      <xdr:row>1</xdr:row>
      <xdr:rowOff>45720</xdr:rowOff>
    </xdr:from>
    <xdr:to>
      <xdr:col>9</xdr:col>
      <xdr:colOff>83820</xdr:colOff>
      <xdr:row>3</xdr:row>
      <xdr:rowOff>312420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32320" y="121920"/>
          <a:ext cx="1120140" cy="99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usortf.com/images/jeux-nationaux/hiver/2018/jnh2021/VCS%20-%20EXTENSION%20ASSURANCE.pdf" TargetMode="External"/><Relationship Id="rId1" Type="http://schemas.openxmlformats.org/officeDocument/2006/relationships/hyperlink" Target="http://usortf.com/jeux-nationaux/hiver/111-jnh2018-la-plagne-montalbert-information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JF74"/>
  <sheetViews>
    <sheetView showGridLines="0" showRowColHeaders="0" tabSelected="1" zoomScaleNormal="100" workbookViewId="0">
      <selection activeCell="F61" sqref="F61"/>
    </sheetView>
  </sheetViews>
  <sheetFormatPr baseColWidth="10" defaultColWidth="11.44140625" defaultRowHeight="13.2"/>
  <cols>
    <col min="1" max="1" width="5.109375" style="50" customWidth="1"/>
    <col min="2" max="2" width="15.21875" style="50" customWidth="1"/>
    <col min="3" max="3" width="15.44140625" style="50" customWidth="1"/>
    <col min="4" max="4" width="15" style="50" customWidth="1"/>
    <col min="5" max="5" width="16.5546875" style="50" customWidth="1"/>
    <col min="6" max="6" width="13.6640625" style="50" customWidth="1"/>
    <col min="7" max="7" width="11.6640625" style="50" customWidth="1"/>
    <col min="8" max="8" width="13.5546875" style="50" customWidth="1"/>
    <col min="9" max="9" width="12.21875" style="50" customWidth="1"/>
    <col min="10" max="10" width="10.88671875" style="50" customWidth="1"/>
    <col min="11" max="11" width="17.44140625" style="50" customWidth="1"/>
    <col min="12" max="25" width="10.6640625" style="50" customWidth="1"/>
    <col min="26" max="29" width="10" style="50" customWidth="1"/>
    <col min="30" max="30" width="9" style="50" customWidth="1"/>
    <col min="31" max="16384" width="11.44140625" style="50"/>
  </cols>
  <sheetData>
    <row r="1" spans="2:30" ht="6" customHeight="1" thickBot="1">
      <c r="AA1" s="51"/>
    </row>
    <row r="2" spans="2:30" ht="27" customHeight="1" thickTop="1">
      <c r="B2" s="373" t="s">
        <v>98</v>
      </c>
      <c r="C2" s="374"/>
      <c r="D2" s="374"/>
      <c r="E2" s="374"/>
      <c r="F2" s="374"/>
      <c r="G2" s="374"/>
      <c r="H2" s="374"/>
      <c r="I2" s="374"/>
      <c r="J2" s="375"/>
    </row>
    <row r="3" spans="2:30" s="56" customFormat="1" ht="30.75" customHeight="1">
      <c r="B3" s="170"/>
      <c r="C3" s="53"/>
      <c r="D3" s="169"/>
      <c r="E3" s="169"/>
      <c r="F3" s="169"/>
      <c r="G3" s="169"/>
      <c r="H3" s="169"/>
      <c r="I3" s="100"/>
      <c r="J3" s="171"/>
      <c r="K3" s="54"/>
      <c r="L3" s="54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0"/>
      <c r="AA3" s="50"/>
      <c r="AB3" s="50"/>
      <c r="AC3" s="50"/>
      <c r="AD3" s="50"/>
    </row>
    <row r="4" spans="2:30" s="56" customFormat="1" ht="27" customHeight="1" thickBot="1">
      <c r="B4" s="172"/>
      <c r="C4" s="173"/>
      <c r="D4" s="376" t="s">
        <v>74</v>
      </c>
      <c r="E4" s="377"/>
      <c r="F4" s="377"/>
      <c r="G4" s="377"/>
      <c r="H4" s="176"/>
      <c r="I4" s="174"/>
      <c r="J4" s="175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0"/>
      <c r="AA4" s="50"/>
      <c r="AB4" s="50"/>
      <c r="AC4" s="50"/>
      <c r="AD4" s="50"/>
    </row>
    <row r="5" spans="2:30" ht="9" customHeight="1" thickTop="1">
      <c r="B5" s="57"/>
      <c r="C5" s="57"/>
      <c r="D5" s="57"/>
      <c r="E5" s="57"/>
      <c r="F5" s="57"/>
      <c r="G5" s="57"/>
      <c r="H5" s="57"/>
      <c r="J5" s="54"/>
      <c r="K5" s="54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2:30" s="58" customFormat="1" ht="25.5" customHeight="1">
      <c r="B6" s="351" t="s">
        <v>96</v>
      </c>
      <c r="C6" s="352"/>
      <c r="D6" s="352"/>
      <c r="E6" s="352"/>
      <c r="F6" s="352"/>
      <c r="G6" s="352"/>
      <c r="H6" s="352"/>
      <c r="I6" s="352"/>
      <c r="J6" s="352"/>
      <c r="K6" s="54"/>
      <c r="L6" s="54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0"/>
      <c r="AA6" s="50"/>
      <c r="AB6" s="50"/>
      <c r="AC6" s="50"/>
      <c r="AD6" s="50"/>
    </row>
    <row r="7" spans="2:30" s="62" customFormat="1" ht="18.600000000000001" thickBot="1">
      <c r="B7" s="59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50"/>
    </row>
    <row r="8" spans="2:30" s="51" customFormat="1" ht="35.25" customHeight="1" thickBot="1">
      <c r="B8" s="168" t="s">
        <v>97</v>
      </c>
      <c r="C8" s="63"/>
      <c r="E8" s="64" t="s">
        <v>45</v>
      </c>
      <c r="F8" s="321"/>
      <c r="G8" s="322"/>
      <c r="AD8" s="50"/>
    </row>
    <row r="9" spans="2:30" s="51" customFormat="1" ht="15.75" customHeight="1" thickBot="1">
      <c r="B9" s="65"/>
      <c r="C9" s="65"/>
      <c r="AD9" s="50"/>
    </row>
    <row r="10" spans="2:30" s="51" customFormat="1" ht="27" customHeight="1" thickBot="1">
      <c r="B10" s="66" t="s">
        <v>12</v>
      </c>
      <c r="C10" s="202"/>
      <c r="D10" s="67"/>
      <c r="E10" s="68" t="s">
        <v>99</v>
      </c>
      <c r="F10" s="202"/>
      <c r="G10" s="69"/>
      <c r="H10" s="260" t="s">
        <v>37</v>
      </c>
      <c r="I10" s="203"/>
      <c r="AD10" s="50"/>
    </row>
    <row r="11" spans="2:30" s="71" customFormat="1" ht="15" customHeight="1">
      <c r="B11" s="70"/>
      <c r="C11" s="71" t="s">
        <v>88</v>
      </c>
      <c r="E11" s="70"/>
      <c r="F11" s="177" t="s">
        <v>100</v>
      </c>
      <c r="G11" s="72"/>
    </row>
    <row r="12" spans="2:30" s="71" customFormat="1" ht="15" customHeight="1">
      <c r="B12" s="70"/>
      <c r="C12" s="71" t="s">
        <v>89</v>
      </c>
      <c r="G12" s="72"/>
    </row>
    <row r="13" spans="2:30" s="71" customFormat="1" ht="15" customHeight="1">
      <c r="B13" s="70"/>
      <c r="C13" s="326" t="s">
        <v>90</v>
      </c>
      <c r="D13" s="364"/>
      <c r="E13" s="364"/>
      <c r="F13" s="364"/>
      <c r="G13" s="72"/>
    </row>
    <row r="14" spans="2:30" s="71" customFormat="1" ht="15" customHeight="1">
      <c r="B14" s="70"/>
      <c r="C14" s="326" t="s">
        <v>91</v>
      </c>
      <c r="D14" s="326"/>
      <c r="E14" s="326"/>
      <c r="F14" s="326"/>
      <c r="G14" s="72"/>
    </row>
    <row r="15" spans="2:30" s="71" customFormat="1" ht="17.100000000000001" customHeight="1" thickBot="1">
      <c r="C15" s="71" t="s">
        <v>92</v>
      </c>
      <c r="D15" s="72"/>
      <c r="G15" s="72"/>
    </row>
    <row r="16" spans="2:30" s="51" customFormat="1" ht="27" customHeight="1" thickBot="1">
      <c r="B16" s="66" t="s">
        <v>13</v>
      </c>
      <c r="C16" s="367"/>
      <c r="D16" s="368"/>
      <c r="E16" s="368"/>
      <c r="F16" s="369"/>
      <c r="G16" s="66" t="s">
        <v>14</v>
      </c>
      <c r="H16" s="319"/>
      <c r="I16" s="320"/>
      <c r="AD16" s="50"/>
    </row>
    <row r="17" spans="1:266" s="51" customFormat="1" ht="14.25" customHeight="1" thickBot="1">
      <c r="B17" s="66"/>
      <c r="C17" s="66"/>
      <c r="D17" s="73"/>
      <c r="E17" s="73"/>
      <c r="F17" s="73"/>
      <c r="G17" s="66"/>
      <c r="H17" s="73"/>
      <c r="I17" s="73"/>
      <c r="AD17" s="50"/>
    </row>
    <row r="18" spans="1:266" s="51" customFormat="1" ht="27" customHeight="1" thickBot="1">
      <c r="C18" s="365" t="s">
        <v>112</v>
      </c>
      <c r="D18" s="366"/>
      <c r="E18" s="204"/>
      <c r="F18" s="261" t="s">
        <v>105</v>
      </c>
      <c r="G18" s="205" t="str">
        <f>IF(E18&lt;&gt;0,DATEDIF(E18,Au_01_01_année_JNH,"y")&amp; " ans"," ")</f>
        <v xml:space="preserve"> </v>
      </c>
      <c r="H18" s="262" t="s">
        <v>15</v>
      </c>
      <c r="I18" s="206"/>
      <c r="K18" s="179"/>
      <c r="L18" s="74"/>
      <c r="AD18" s="75"/>
    </row>
    <row r="19" spans="1:266" s="51" customFormat="1" ht="16.05" customHeight="1">
      <c r="D19" s="76"/>
      <c r="G19" s="264" t="str">
        <f xml:space="preserve"> "Au " &amp; TEXT( Au_01_01_année_JNH, "jj/mm/aaaa")</f>
        <v>Au 01/01/2021</v>
      </c>
    </row>
    <row r="20" spans="1:266" s="51" customFormat="1" ht="10.5" customHeight="1" thickBot="1">
      <c r="D20" s="76"/>
      <c r="F20" s="392"/>
      <c r="G20" s="392"/>
      <c r="H20" s="392"/>
      <c r="I20" s="392"/>
    </row>
    <row r="21" spans="1:266" s="51" customFormat="1" ht="27" customHeight="1" thickBot="1">
      <c r="C21" s="294" t="s">
        <v>84</v>
      </c>
      <c r="D21" s="207"/>
      <c r="E21" s="66" t="s">
        <v>21</v>
      </c>
      <c r="F21" s="323"/>
      <c r="G21" s="324"/>
      <c r="H21" s="324"/>
      <c r="I21" s="325"/>
      <c r="AD21" s="75"/>
    </row>
    <row r="22" spans="1:266" s="51" customFormat="1" ht="15.6" thickBot="1">
      <c r="D22" s="76"/>
      <c r="G22" s="76"/>
      <c r="I22" s="50"/>
      <c r="K22" s="179"/>
      <c r="AD22" s="50"/>
    </row>
    <row r="23" spans="1:266" s="52" customFormat="1" ht="31.5" customHeight="1" thickTop="1" thickBot="1">
      <c r="B23" s="353" t="s">
        <v>75</v>
      </c>
      <c r="C23" s="354"/>
      <c r="D23" s="354"/>
      <c r="E23" s="354"/>
      <c r="F23" s="354"/>
      <c r="G23" s="354"/>
      <c r="H23" s="354"/>
      <c r="I23" s="355"/>
      <c r="J23" s="51"/>
      <c r="K23" s="179"/>
      <c r="L23" s="178"/>
      <c r="M23" s="178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  <c r="IW23" s="77"/>
      <c r="IX23" s="77"/>
      <c r="IY23" s="77"/>
      <c r="IZ23" s="77"/>
      <c r="JA23" s="77"/>
      <c r="JB23" s="77"/>
      <c r="JC23" s="77"/>
      <c r="JD23" s="77"/>
      <c r="JE23" s="77"/>
      <c r="JF23" s="77"/>
    </row>
    <row r="24" spans="1:266" s="78" customFormat="1" ht="24" customHeight="1" thickTop="1">
      <c r="B24" s="356" t="s">
        <v>115</v>
      </c>
      <c r="C24" s="357"/>
      <c r="D24" s="357"/>
      <c r="E24" s="357"/>
      <c r="F24" s="357"/>
      <c r="G24" s="155" t="s">
        <v>49</v>
      </c>
      <c r="H24" s="155" t="s">
        <v>22</v>
      </c>
      <c r="I24" s="156" t="s">
        <v>50</v>
      </c>
      <c r="J24" s="79"/>
      <c r="K24" s="1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/>
    </row>
    <row r="25" spans="1:266" s="78" customFormat="1" ht="14.1" customHeight="1">
      <c r="B25" s="360" t="s">
        <v>23</v>
      </c>
      <c r="C25" s="361"/>
      <c r="D25" s="361"/>
      <c r="E25" s="361"/>
      <c r="F25" s="361"/>
      <c r="G25" s="81" t="str">
        <f>IF(Références!E27&lt;&gt;"",Références!E27,"Non proposé")</f>
        <v>Non proposé</v>
      </c>
      <c r="H25" s="81" t="str">
        <f>IF(Références!E27&lt;&gt;"",IF(Choix_Single_7n&lt;&gt;"", Références!E27+Choix_Single_7n,"Non proposé"),"Non proposé")</f>
        <v>Non proposé</v>
      </c>
      <c r="I25" s="82" t="str">
        <f>IF(Références!E27&lt;&gt;"",IF(Références!E38&lt;&gt;"", Références!E27+Références!E38,"Non proposé"),"Non proposé")</f>
        <v>Non proposé</v>
      </c>
      <c r="J25" s="79"/>
      <c r="K25" s="297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</row>
    <row r="26" spans="1:266" s="51" customFormat="1" ht="14.1" customHeight="1">
      <c r="B26" s="370" t="s">
        <v>77</v>
      </c>
      <c r="C26" s="371"/>
      <c r="D26" s="371"/>
      <c r="E26" s="371"/>
      <c r="F26" s="371"/>
      <c r="G26" s="161">
        <f>Références!E28</f>
        <v>650</v>
      </c>
      <c r="H26" s="161">
        <f>IF(Choix_Single_7n&lt;&gt;0,Références!E28 + Choix_Single_7n,"Non Proposé")</f>
        <v>800</v>
      </c>
      <c r="I26" s="162">
        <f>Références!E28+Références!E38</f>
        <v>620</v>
      </c>
      <c r="J26" s="83"/>
      <c r="K26" s="275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84"/>
      <c r="AA26" s="84"/>
      <c r="AB26" s="84"/>
      <c r="AC26" s="84"/>
      <c r="AD26" s="84"/>
    </row>
    <row r="27" spans="1:266" s="51" customFormat="1" ht="14.1" customHeight="1">
      <c r="B27" s="362" t="s">
        <v>80</v>
      </c>
      <c r="C27" s="363"/>
      <c r="D27" s="363"/>
      <c r="E27" s="363"/>
      <c r="F27" s="363"/>
      <c r="G27" s="81">
        <f>Références!E29</f>
        <v>720</v>
      </c>
      <c r="H27" s="81">
        <f>IF(Choix_Single_7n&lt;&gt;0,Références!E29 + Choix_Single_7n,"Non Proposé")</f>
        <v>870</v>
      </c>
      <c r="I27" s="82">
        <f>Références!E29+Références!E38</f>
        <v>690</v>
      </c>
      <c r="J27" s="84"/>
      <c r="K27" s="275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266" s="51" customFormat="1" ht="14.1" customHeight="1">
      <c r="B28" s="370" t="s">
        <v>81</v>
      </c>
      <c r="C28" s="371"/>
      <c r="D28" s="371"/>
      <c r="E28" s="371"/>
      <c r="F28" s="371"/>
      <c r="G28" s="161">
        <f>Références!E31</f>
        <v>750</v>
      </c>
      <c r="H28" s="161">
        <f>IF(Choix_Single_7n&lt;&gt;0,Références!E31 + Choix_Single_7n,"Non Proposé")</f>
        <v>900</v>
      </c>
      <c r="I28" s="162">
        <f>Références!E31+Références!E38</f>
        <v>720</v>
      </c>
      <c r="J28" s="84"/>
      <c r="K28" s="275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266" s="51" customFormat="1" ht="14.1" hidden="1" customHeight="1">
      <c r="B29" s="362" t="s">
        <v>24</v>
      </c>
      <c r="C29" s="372"/>
      <c r="D29" s="372"/>
      <c r="E29" s="372"/>
      <c r="F29" s="372"/>
      <c r="G29" s="81" t="str">
        <f>IF(Références!E27&lt;&gt;"",Références!E27+Références!E47,"Non proposé")</f>
        <v>Non proposé</v>
      </c>
      <c r="H29" s="81" t="str">
        <f>IF(Références!E27&lt;&gt;"",Références!E27 + Choix_Single_7n +Références!E47,"Non proposé")</f>
        <v>Non proposé</v>
      </c>
      <c r="I29" s="82" t="str">
        <f>IF(Références!E27&lt;&gt;"",Références!E27+Références!E38 +Références!E47,"Non proposé")</f>
        <v>Non proposé</v>
      </c>
      <c r="J29" s="84"/>
      <c r="K29" s="275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266" s="51" customFormat="1" ht="7.5" customHeight="1" thickBot="1">
      <c r="A30" s="85"/>
      <c r="B30" s="86"/>
      <c r="C30" s="87"/>
      <c r="D30" s="88"/>
      <c r="E30" s="88"/>
      <c r="F30" s="89"/>
      <c r="G30" s="90"/>
      <c r="H30" s="90"/>
      <c r="I30" s="9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266" s="51" customFormat="1" ht="24" customHeight="1" thickTop="1">
      <c r="A31" s="85"/>
      <c r="B31" s="358" t="s">
        <v>116</v>
      </c>
      <c r="C31" s="359"/>
      <c r="D31" s="359"/>
      <c r="E31" s="359"/>
      <c r="F31" s="359"/>
      <c r="G31" s="153" t="s">
        <v>49</v>
      </c>
      <c r="H31" s="153" t="s">
        <v>22</v>
      </c>
      <c r="I31" s="154" t="s">
        <v>50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266" s="51" customFormat="1" ht="14.1" customHeight="1">
      <c r="B32" s="267" t="s">
        <v>23</v>
      </c>
      <c r="C32" s="92"/>
      <c r="D32" s="92"/>
      <c r="E32" s="92"/>
      <c r="F32" s="85"/>
      <c r="G32" s="81" t="str">
        <f>IF(Références!E32&lt;&gt;"",Références!E32,"Non proposé")</f>
        <v>Non proposé</v>
      </c>
      <c r="H32" s="81" t="str">
        <f>IF(Références!E32&lt;&gt;"",IF(Choix_Single_3n&lt;&gt;"", Références!E32+Choix_Single_3n,"Non proposé"),"Non proposé")</f>
        <v>Non proposé</v>
      </c>
      <c r="I32" s="82" t="str">
        <f>IF(Références!E32&lt;&gt;"",IF(Références!E42&lt;&gt;"", Références!E32+Références!E42,"Non proposé"),"Non proposé")</f>
        <v>Non proposé</v>
      </c>
      <c r="J32" s="84"/>
      <c r="K32" s="275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2:266" s="51" customFormat="1" ht="14.1" customHeight="1" thickBot="1">
      <c r="B33" s="157" t="s">
        <v>95</v>
      </c>
      <c r="C33" s="158"/>
      <c r="D33" s="159"/>
      <c r="E33" s="159"/>
      <c r="F33" s="160"/>
      <c r="G33" s="161">
        <f>Références!E33</f>
        <v>345</v>
      </c>
      <c r="H33" s="161">
        <f>IF(Choix_Single_3n&lt;&gt;"",Références!E33+Choix_Single_3n,"Non proposé")</f>
        <v>415</v>
      </c>
      <c r="I33" s="162">
        <f>IF(Références!E42&lt;&gt;"",Références!E33+Références!E42,"Non proposé")</f>
        <v>330</v>
      </c>
      <c r="J33" s="84"/>
      <c r="K33" s="27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93"/>
    </row>
    <row r="34" spans="2:266" s="52" customFormat="1" ht="14.1" hidden="1" customHeight="1" thickBot="1">
      <c r="B34" s="94" t="s">
        <v>25</v>
      </c>
      <c r="C34" s="95"/>
      <c r="D34" s="96"/>
      <c r="E34" s="96"/>
      <c r="F34" s="97"/>
      <c r="G34" s="98" t="str">
        <f>IF(Références!E32&lt;&gt;"",Références!E32+Références!E46,"Non proposé")</f>
        <v>Non proposé</v>
      </c>
      <c r="H34" s="98" t="str">
        <f>IF(Références!E32&lt;&gt;"",IF(Choix_Single_3n&lt;&gt;"", Références!E32+Choix_Single_3n+Références!E46,"Non proposé"),"Non proposé")</f>
        <v>Non proposé</v>
      </c>
      <c r="I34" s="99" t="str">
        <f>IF(Références!E32&lt;&gt;"",Références!E32+Références!E42+Références!E46,"Non proposé")</f>
        <v>Non proposé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7"/>
      <c r="IZ34" s="77"/>
      <c r="JA34" s="77"/>
      <c r="JB34" s="77"/>
      <c r="JC34" s="77"/>
      <c r="JD34" s="77"/>
      <c r="JE34" s="77"/>
      <c r="JF34" s="77"/>
    </row>
    <row r="35" spans="2:266" s="52" customFormat="1" ht="11.1" customHeight="1" thickTop="1" thickBot="1">
      <c r="B35" s="282"/>
      <c r="C35" s="283"/>
      <c r="D35" s="284"/>
      <c r="E35" s="284"/>
      <c r="F35" s="282"/>
      <c r="G35" s="285"/>
      <c r="H35" s="285"/>
      <c r="I35" s="286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  <c r="IW35" s="77"/>
      <c r="IX35" s="77"/>
      <c r="IY35" s="77"/>
      <c r="IZ35" s="77"/>
      <c r="JA35" s="77"/>
      <c r="JB35" s="77"/>
      <c r="JC35" s="77"/>
      <c r="JD35" s="77"/>
      <c r="JE35" s="77"/>
      <c r="JF35" s="77"/>
    </row>
    <row r="36" spans="2:266" s="51" customFormat="1" ht="14.1" hidden="1" customHeight="1" thickTop="1">
      <c r="B36" s="166" t="str">
        <f>IF(Références!D16&lt;&gt;0,Références!D16 &amp; "*","")</f>
        <v/>
      </c>
      <c r="C36" s="384" t="str">
        <f>IF(Références!E16&lt;&gt;"",Références!E16,"")</f>
        <v/>
      </c>
      <c r="D36" s="384"/>
      <c r="E36" s="384"/>
      <c r="F36" s="279" t="str">
        <f>IF(Références!D16&lt;&gt;"",Références!G16,"")</f>
        <v/>
      </c>
      <c r="G36" s="393" t="str">
        <f>"Cours Fond ** "
&amp;Références!D48</f>
        <v xml:space="preserve">Cours Fond ** </v>
      </c>
      <c r="H36" s="280" t="str">
        <f>IF(Références!E48&lt;&gt;0,Références!B48,"")</f>
        <v/>
      </c>
      <c r="I36" s="281" t="str">
        <f>IF(Références!E48&lt;&gt;0,Références!E48,"")</f>
        <v/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50"/>
    </row>
    <row r="37" spans="2:266" s="51" customFormat="1" ht="24" customHeight="1" thickTop="1" thickBot="1">
      <c r="B37" s="166" t="str">
        <f>IF(Références!D17&lt;&gt;0,Références!D17 &amp; "*","")</f>
        <v/>
      </c>
      <c r="C37" s="385" t="str">
        <f>IF(Références!E17&lt;&gt;"",Références!E17,"")</f>
        <v/>
      </c>
      <c r="D37" s="385"/>
      <c r="E37" s="385"/>
      <c r="F37" s="163" t="str">
        <f>IF(Références!D17&lt;&gt;"",Références!G17,"")</f>
        <v/>
      </c>
      <c r="G37" s="394"/>
      <c r="H37" s="164" t="str">
        <f>IF(Références!E49&lt;&gt;0,IF(Références!E49&lt;&gt;0,Références!B49,""),"")</f>
        <v>Cours 2H - 2J</v>
      </c>
      <c r="I37" s="165">
        <f>IF(Références!E49&lt;&gt;0,Références!E49,"")</f>
        <v>45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50"/>
    </row>
    <row r="38" spans="2:266" s="51" customFormat="1" ht="14.1" hidden="1" customHeight="1" thickBot="1">
      <c r="B38" s="167" t="e">
        <f>IF(Références!#REF!&lt;&gt;0,Références!#REF! &amp; "*","")</f>
        <v>#REF!</v>
      </c>
      <c r="C38" s="386" t="e">
        <f>IF(Références!#REF!&lt;&gt;"",Références!#REF!,"")</f>
        <v>#REF!</v>
      </c>
      <c r="D38" s="386"/>
      <c r="E38" s="386"/>
      <c r="F38" s="101" t="e">
        <f>IF(Références!#REF!&lt;&gt;"",Références!#REF!,"")</f>
        <v>#REF!</v>
      </c>
      <c r="G38" s="395"/>
      <c r="H38" s="102" t="str">
        <f>IF(Références!E50&lt;&gt;0,IF(Références!E50&lt;&gt;0,Références!B50,""),"")</f>
        <v/>
      </c>
      <c r="I38" s="103" t="str">
        <f>IF(Références!E50&lt;&gt;0,Références!E50,"")</f>
        <v/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50"/>
    </row>
    <row r="39" spans="2:266" s="51" customFormat="1" ht="20.100000000000001" customHeight="1" thickTop="1">
      <c r="B39" s="398" t="str">
        <f>IF(COUNTBLANK(B36:B38)&lt;&gt;3,Références!D24,"")</f>
        <v>* activités sous réserve d'un nombre suffisant de participants (montant à régler sur place)</v>
      </c>
      <c r="C39" s="398"/>
      <c r="D39" s="398"/>
      <c r="E39" s="398"/>
      <c r="F39" s="398"/>
      <c r="G39" s="276" t="s">
        <v>79</v>
      </c>
      <c r="H39" s="277"/>
      <c r="I39" s="278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50"/>
    </row>
    <row r="40" spans="2:266" s="105" customFormat="1" ht="9.75" customHeight="1">
      <c r="B40" s="65"/>
      <c r="C40" s="65"/>
      <c r="D40" s="104"/>
      <c r="H40" s="106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50"/>
    </row>
    <row r="41" spans="2:266" s="111" customFormat="1" ht="21.75" hidden="1" customHeight="1" thickBot="1">
      <c r="B41" s="316" t="s">
        <v>34</v>
      </c>
      <c r="C41" s="317"/>
      <c r="D41" s="318"/>
      <c r="E41" s="49">
        <f>IF(C10&lt;&gt;0,IF(Références!B6="PARIS",VLOOKUP(C10,Tableau_Cotisations,2,FALSE),0),0)</f>
        <v>0</v>
      </c>
      <c r="F41" s="108"/>
      <c r="G41" s="52"/>
      <c r="H41" s="109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</row>
    <row r="42" spans="2:266" s="111" customFormat="1" ht="12.75" hidden="1" customHeight="1">
      <c r="B42" s="112" t="s">
        <v>66</v>
      </c>
      <c r="C42" s="113"/>
      <c r="D42" s="114"/>
      <c r="E42" s="108"/>
      <c r="G42" s="52"/>
      <c r="H42" s="109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</row>
    <row r="43" spans="2:266" s="111" customFormat="1" ht="12.75" hidden="1" customHeight="1">
      <c r="B43" s="112"/>
      <c r="C43" s="113"/>
      <c r="D43" s="114"/>
      <c r="E43" s="108"/>
      <c r="G43" s="52"/>
      <c r="H43" s="109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</row>
    <row r="44" spans="2:266" s="111" customFormat="1" ht="12.75" hidden="1" customHeight="1">
      <c r="B44" s="112"/>
      <c r="C44" s="113"/>
      <c r="D44" s="114"/>
      <c r="E44" s="108"/>
      <c r="G44" s="52"/>
      <c r="H44" s="109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</row>
    <row r="45" spans="2:266" s="111" customFormat="1" ht="24" customHeight="1" thickBot="1">
      <c r="B45" s="115"/>
      <c r="C45" s="116" t="s">
        <v>60</v>
      </c>
      <c r="D45" s="117"/>
      <c r="E45" s="117"/>
      <c r="F45" s="116" t="s">
        <v>59</v>
      </c>
      <c r="G45" s="117"/>
      <c r="H45" s="396" t="s">
        <v>85</v>
      </c>
      <c r="I45" s="397"/>
      <c r="J45" s="110"/>
      <c r="K45" s="308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8"/>
      <c r="Z45" s="118"/>
      <c r="AA45" s="118"/>
      <c r="AB45" s="118"/>
      <c r="AC45" s="118"/>
    </row>
    <row r="46" spans="2:266" s="120" customFormat="1" ht="27" customHeight="1" thickBot="1">
      <c r="B46" s="341"/>
      <c r="C46" s="342"/>
      <c r="D46" s="343"/>
      <c r="E46" s="119"/>
      <c r="F46" s="208"/>
      <c r="H46" s="387"/>
      <c r="I46" s="388"/>
      <c r="J46" s="110"/>
      <c r="K46" s="308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00"/>
      <c r="Z46" s="121"/>
      <c r="AA46" s="121"/>
      <c r="AB46" s="121"/>
      <c r="AC46" s="121"/>
      <c r="AD46" s="51"/>
    </row>
    <row r="47" spans="2:266" s="120" customFormat="1" ht="4.5" customHeight="1" thickBot="1">
      <c r="B47" s="122"/>
      <c r="C47" s="122"/>
      <c r="D47" s="121"/>
      <c r="E47" s="123"/>
      <c r="F47" s="124"/>
      <c r="H47" s="124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AD47" s="51"/>
    </row>
    <row r="48" spans="2:266" s="126" customFormat="1" ht="15" customHeight="1" thickBot="1">
      <c r="B48" s="313" t="str">
        <f>IF(Coût_RM_Samedi&lt;&gt;"","Option RM Samedi (" &amp; Coût_RM_Samedi &amp; " €)","Option RM Samedi")</f>
        <v>Option RM Samedi</v>
      </c>
      <c r="C48" s="125"/>
      <c r="D48" s="47">
        <f>IF(Choix_Formule_JNH&lt;&gt;0,VLOOKUP(Choix_Formule_JNH,Tableau_Formules_JNH,4,FALSE),0) + IF(Option_RM_Samedi="OUI",Coût_RM_Samedi,"0")</f>
        <v>0</v>
      </c>
      <c r="E48" s="125"/>
      <c r="F48" s="48">
        <f>IF(F46&lt;&gt;"",IF(MID(Choix_Formule_JNH,9,1)="7",VLOOKUP(F46,Tableau_Formules_Chambre_7n,2,FALSE),IF(MID(Choix_Formule_JNH,9,1)="3",VLOOKUP(F46,Tableau_Formules_Chambre_3n,2,FALSE),0)),0)</f>
        <v>0</v>
      </c>
      <c r="H48" s="125"/>
      <c r="I48" s="47">
        <f>(IF(H46&lt;&gt;"",VLOOKUP(H46,Tableau_Formules_Fond,4,FALSE),0))</f>
        <v>0</v>
      </c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27"/>
      <c r="Z48" s="78"/>
      <c r="AA48" s="78"/>
      <c r="AB48" s="78"/>
      <c r="AC48" s="78"/>
      <c r="AD48" s="51"/>
    </row>
    <row r="49" spans="2:32" s="51" customFormat="1" ht="23.4" customHeight="1" thickBot="1">
      <c r="B49" s="293" t="s">
        <v>138</v>
      </c>
      <c r="D49" s="85"/>
      <c r="E49" s="85"/>
      <c r="F49" s="85"/>
      <c r="G49" s="128"/>
      <c r="H49" s="85"/>
      <c r="I49" s="129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78"/>
      <c r="Z49" s="78"/>
      <c r="AA49" s="78"/>
      <c r="AB49" s="78"/>
      <c r="AC49" s="78"/>
    </row>
    <row r="50" spans="2:32" s="51" customFormat="1" ht="29.1" customHeight="1" thickTop="1" thickBot="1">
      <c r="B50" s="130" t="s">
        <v>38</v>
      </c>
      <c r="C50" s="131"/>
      <c r="D50" s="296" t="s">
        <v>44</v>
      </c>
      <c r="G50" s="347" t="s">
        <v>93</v>
      </c>
      <c r="H50" s="348"/>
      <c r="I50" s="78"/>
      <c r="J50" s="30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127"/>
      <c r="Z50" s="78"/>
      <c r="AA50" s="78"/>
      <c r="AB50" s="78"/>
      <c r="AC50" s="78"/>
    </row>
    <row r="51" spans="2:32" s="51" customFormat="1" ht="27" customHeight="1" thickBot="1">
      <c r="B51" s="209"/>
      <c r="C51" s="132"/>
      <c r="D51" s="301" t="s">
        <v>138</v>
      </c>
      <c r="E51" s="49">
        <f>IF(AND(Choix_Option&lt;&gt;"",Choix_Option&lt;&gt;"Non Proposé"),VLOOKUP(Choix_Option,Tableau_Options,4,FALSE),0)</f>
        <v>0</v>
      </c>
      <c r="G51" s="339">
        <f>D48+F48+I48+E41</f>
        <v>0</v>
      </c>
      <c r="H51" s="340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  <row r="52" spans="2:32" ht="26.4" customHeight="1" thickBot="1">
      <c r="D52" s="344"/>
      <c r="E52" s="344"/>
      <c r="F52" s="345" t="s">
        <v>83</v>
      </c>
      <c r="G52" s="345"/>
      <c r="H52" s="345"/>
      <c r="I52" s="346"/>
      <c r="J52" s="179"/>
      <c r="AD52" s="51"/>
    </row>
    <row r="53" spans="2:32" s="51" customFormat="1" ht="27" customHeight="1" thickBot="1">
      <c r="B53" s="336" t="s">
        <v>87</v>
      </c>
      <c r="C53" s="337"/>
      <c r="D53" s="338"/>
      <c r="E53" s="333"/>
      <c r="F53" s="334"/>
      <c r="G53" s="334"/>
      <c r="H53" s="335"/>
      <c r="I53" s="129"/>
      <c r="J53" s="307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33"/>
      <c r="Z53" s="129"/>
      <c r="AA53" s="129"/>
      <c r="AB53" s="129"/>
      <c r="AC53" s="129"/>
    </row>
    <row r="54" spans="2:32" s="51" customFormat="1" ht="10.5" customHeight="1" thickBot="1">
      <c r="E54" s="134"/>
      <c r="F54" s="124"/>
      <c r="G54" s="135"/>
      <c r="H54" s="135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F54" s="50"/>
    </row>
    <row r="55" spans="2:32" s="51" customFormat="1" ht="27" customHeight="1" thickBot="1">
      <c r="B55" s="136"/>
      <c r="C55" s="136"/>
      <c r="D55" s="137" t="s">
        <v>35</v>
      </c>
      <c r="E55" s="333"/>
      <c r="F55" s="334"/>
      <c r="G55" s="334"/>
      <c r="H55" s="335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</row>
    <row r="56" spans="2:32" s="51" customFormat="1" ht="9.75" customHeight="1">
      <c r="B56" s="136"/>
      <c r="C56" s="136"/>
      <c r="E56" s="137"/>
      <c r="F56" s="124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</row>
    <row r="57" spans="2:32" s="51" customFormat="1" ht="18" thickBot="1">
      <c r="B57" s="401" t="s">
        <v>127</v>
      </c>
      <c r="C57" s="372"/>
      <c r="E57" s="78" t="s">
        <v>67</v>
      </c>
      <c r="G57" s="404" t="s">
        <v>56</v>
      </c>
      <c r="H57" s="372"/>
      <c r="I57" s="138"/>
      <c r="J57" s="287" t="s">
        <v>113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 spans="2:32" s="51" customFormat="1" ht="27" customHeight="1" thickBot="1">
      <c r="B58" s="209" t="s">
        <v>133</v>
      </c>
      <c r="C58" s="209"/>
      <c r="E58" s="295"/>
      <c r="G58" s="402" t="s">
        <v>140</v>
      </c>
      <c r="H58" s="403"/>
      <c r="I58" s="138"/>
      <c r="J58" s="209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2:32" s="51" customFormat="1" ht="17.399999999999999">
      <c r="B59" s="263" t="s">
        <v>123</v>
      </c>
      <c r="C59" s="263" t="s">
        <v>124</v>
      </c>
      <c r="E59" s="78" t="s">
        <v>57</v>
      </c>
      <c r="G59" s="404" t="s">
        <v>58</v>
      </c>
      <c r="H59" s="405"/>
      <c r="I59" s="138"/>
      <c r="J59" s="288" t="s">
        <v>117</v>
      </c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2:32" s="51" customFormat="1" ht="10.199999999999999" customHeight="1" thickBot="1">
      <c r="I60" s="138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2:32" s="51" customFormat="1" ht="31.2" customHeight="1" thickBot="1">
      <c r="B61" s="300" t="s">
        <v>118</v>
      </c>
      <c r="C61" s="349" t="s">
        <v>129</v>
      </c>
      <c r="D61" s="349"/>
      <c r="E61" s="350"/>
      <c r="F61" s="209"/>
      <c r="G61" s="399" t="s">
        <v>125</v>
      </c>
      <c r="H61" s="400"/>
      <c r="I61" s="269"/>
      <c r="J61" s="269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2:32" s="51" customFormat="1" ht="12.6" customHeight="1">
      <c r="B62" s="289"/>
      <c r="C62" s="290"/>
      <c r="D62" s="292"/>
      <c r="E62" s="291"/>
      <c r="F62" s="289"/>
      <c r="G62" s="289"/>
      <c r="H62" s="269"/>
      <c r="I62" s="269"/>
      <c r="J62" s="269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2:32" s="51" customFormat="1" ht="21" customHeight="1">
      <c r="B63" s="382" t="s">
        <v>101</v>
      </c>
      <c r="C63" s="383"/>
      <c r="D63" s="383"/>
      <c r="E63" s="383"/>
      <c r="F63" s="383"/>
      <c r="G63" s="383"/>
      <c r="H63" s="383"/>
      <c r="I63" s="383"/>
      <c r="J63" s="383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2:32" ht="19.2" customHeight="1" thickBot="1">
      <c r="C64" s="140"/>
      <c r="D64" s="141"/>
      <c r="E64" s="142"/>
      <c r="F64" s="381" t="s">
        <v>78</v>
      </c>
      <c r="G64" s="381"/>
      <c r="H64" s="381"/>
      <c r="I64" s="381"/>
      <c r="J64" s="381"/>
    </row>
    <row r="65" spans="2:26" ht="20.25" customHeight="1" thickTop="1">
      <c r="B65" s="389" t="s">
        <v>47</v>
      </c>
      <c r="C65" s="390"/>
      <c r="D65" s="390"/>
      <c r="E65" s="391"/>
      <c r="G65" s="152" t="s">
        <v>68</v>
      </c>
      <c r="H65" s="152" t="s">
        <v>69</v>
      </c>
      <c r="I65" s="152" t="s">
        <v>70</v>
      </c>
      <c r="J65" s="152" t="s">
        <v>71</v>
      </c>
    </row>
    <row r="66" spans="2:26" ht="17.25" customHeight="1" thickBot="1">
      <c r="B66" s="378" t="s">
        <v>128</v>
      </c>
      <c r="C66" s="379"/>
      <c r="D66" s="379"/>
      <c r="E66" s="380"/>
      <c r="G66" s="143">
        <v>0.1</v>
      </c>
      <c r="H66" s="143">
        <v>0.5</v>
      </c>
      <c r="I66" s="143">
        <v>0.75</v>
      </c>
      <c r="J66" s="143">
        <v>1</v>
      </c>
    </row>
    <row r="67" spans="2:26" ht="6.75" customHeight="1" thickBot="1">
      <c r="B67" s="330"/>
      <c r="C67" s="331"/>
      <c r="D67" s="331"/>
      <c r="E67" s="332"/>
      <c r="F67" s="144"/>
      <c r="G67" s="145"/>
      <c r="H67" s="145"/>
      <c r="I67" s="145"/>
      <c r="J67" s="145"/>
    </row>
    <row r="68" spans="2:26" ht="26.4" customHeight="1" thickTop="1" thickBot="1">
      <c r="B68" s="327" t="s">
        <v>126</v>
      </c>
      <c r="C68" s="328"/>
      <c r="D68" s="328"/>
      <c r="E68" s="328"/>
      <c r="F68" s="328"/>
      <c r="G68" s="328"/>
      <c r="H68" s="328"/>
      <c r="I68" s="328"/>
      <c r="J68" s="329"/>
    </row>
    <row r="69" spans="2:26" ht="18" customHeight="1" thickTop="1">
      <c r="B69" s="146" t="s">
        <v>82</v>
      </c>
      <c r="C69" s="146"/>
      <c r="D69" s="146"/>
      <c r="E69" s="146"/>
      <c r="F69" s="146"/>
      <c r="G69" s="146"/>
      <c r="H69" s="146"/>
      <c r="I69" s="146"/>
      <c r="J69" s="146"/>
    </row>
    <row r="70" spans="2:26" s="51" customFormat="1" ht="15" customHeight="1">
      <c r="B70" s="315" t="s">
        <v>94</v>
      </c>
      <c r="C70" s="315"/>
      <c r="D70" s="315"/>
      <c r="E70" s="315"/>
      <c r="F70" s="315"/>
      <c r="G70" s="315"/>
      <c r="H70" s="315"/>
      <c r="I70" s="147"/>
      <c r="J70" s="148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50"/>
    </row>
    <row r="71" spans="2:26" s="105" customFormat="1" ht="27" customHeight="1">
      <c r="B71" s="149"/>
      <c r="C71" s="149"/>
      <c r="D71" s="139"/>
      <c r="E71" s="150"/>
      <c r="F71" s="150"/>
      <c r="G71" s="150"/>
      <c r="H71" s="151"/>
      <c r="I71" s="151"/>
      <c r="J71" s="151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50"/>
    </row>
    <row r="72" spans="2:26">
      <c r="B72" s="269"/>
      <c r="C72" s="269"/>
      <c r="D72" s="269"/>
      <c r="E72" s="269"/>
      <c r="F72" s="269"/>
      <c r="G72" s="269"/>
      <c r="H72" s="269"/>
      <c r="I72" s="269"/>
      <c r="J72" s="269"/>
    </row>
    <row r="73" spans="2:26">
      <c r="B73" s="268"/>
      <c r="C73" s="268"/>
      <c r="D73" s="268"/>
      <c r="E73" s="268"/>
      <c r="F73" s="268"/>
      <c r="G73" s="268"/>
      <c r="H73" s="268"/>
      <c r="I73" s="268"/>
      <c r="J73" s="268"/>
    </row>
    <row r="74" spans="2:26">
      <c r="B74" s="52"/>
      <c r="C74" s="52"/>
      <c r="D74" s="52"/>
      <c r="E74" s="52"/>
    </row>
  </sheetData>
  <sheetProtection algorithmName="SHA-512" hashValue="ymIlMsc+J2mEMJQzrqeqFF/gj6Xr1CEwb+9udRKcXttRvyj0G011TBp6swAI6bKtZZJN89bTi0wGtQJke0mf+g==" saltValue="9s430Y+VlU1cSy1oy6epgg==" spinCount="100000" sheet="1" objects="1" scenarios="1" selectLockedCells="1"/>
  <mergeCells count="48">
    <mergeCell ref="G61:H61"/>
    <mergeCell ref="B57:C57"/>
    <mergeCell ref="G58:H58"/>
    <mergeCell ref="G57:H57"/>
    <mergeCell ref="G59:H59"/>
    <mergeCell ref="B2:J2"/>
    <mergeCell ref="D4:G4"/>
    <mergeCell ref="B66:E66"/>
    <mergeCell ref="E55:H55"/>
    <mergeCell ref="F64:J64"/>
    <mergeCell ref="B63:J63"/>
    <mergeCell ref="B28:F28"/>
    <mergeCell ref="C36:E36"/>
    <mergeCell ref="C37:E37"/>
    <mergeCell ref="C38:E38"/>
    <mergeCell ref="H46:I46"/>
    <mergeCell ref="B65:E65"/>
    <mergeCell ref="F20:I20"/>
    <mergeCell ref="G36:G38"/>
    <mergeCell ref="H45:I45"/>
    <mergeCell ref="B39:F39"/>
    <mergeCell ref="B6:J6"/>
    <mergeCell ref="B23:I23"/>
    <mergeCell ref="B24:F24"/>
    <mergeCell ref="B31:F31"/>
    <mergeCell ref="B25:F25"/>
    <mergeCell ref="B27:F27"/>
    <mergeCell ref="C13:F13"/>
    <mergeCell ref="C18:D18"/>
    <mergeCell ref="C16:F16"/>
    <mergeCell ref="B26:F26"/>
    <mergeCell ref="B29:F29"/>
    <mergeCell ref="B70:H70"/>
    <mergeCell ref="B41:D41"/>
    <mergeCell ref="H16:I16"/>
    <mergeCell ref="F8:G8"/>
    <mergeCell ref="F21:I21"/>
    <mergeCell ref="C14:F14"/>
    <mergeCell ref="B68:J68"/>
    <mergeCell ref="B67:E67"/>
    <mergeCell ref="E53:H53"/>
    <mergeCell ref="B53:D53"/>
    <mergeCell ref="G51:H51"/>
    <mergeCell ref="B46:D46"/>
    <mergeCell ref="D52:E52"/>
    <mergeCell ref="F52:I52"/>
    <mergeCell ref="G50:H50"/>
    <mergeCell ref="C61:E61"/>
  </mergeCells>
  <phoneticPr fontId="5" type="noConversion"/>
  <conditionalFormatting sqref="D51">
    <cfRule type="cellIs" dxfId="1" priority="2" operator="equal">
      <formula>"Non Proposé"</formula>
    </cfRule>
  </conditionalFormatting>
  <conditionalFormatting sqref="B49">
    <cfRule type="cellIs" dxfId="0" priority="1" operator="equal">
      <formula>"Non Proposé"</formula>
    </cfRule>
  </conditionalFormatting>
  <dataValidations count="26">
    <dataValidation type="list" allowBlank="1" showInputMessage="1" showErrorMessage="1" errorTitle="Erreur de saisie" error="Valeur non reconnue_x000a_Choisir parmi la liste déroulante" sqref="H46:I46">
      <formula1>IF($B46&lt;&gt;"",IF((MID($B46,9,1)="7"),Liste_Forfaits_Cours_Fond_7n,Liste_Forfaits_Fond_3n))</formula1>
    </dataValidation>
    <dataValidation type="list" showInputMessage="1" showErrorMessage="1" errorTitle="Erreur de saisie" error="Valeur non reconnue_x000a_Choisir parmi la liste déroulante" sqref="F10">
      <formula1>IF($C10="AGT",Liste_Société," ")</formula1>
    </dataValidation>
    <dataValidation type="list" allowBlank="1" showInputMessage="1" showErrorMessage="1" errorTitle="Erreur de saisie" error="Valeur non reconnue_x000a_Choisir parmi la liste déroulante" sqref="F46">
      <formula1>IF($B46="","",IF(MID($B46,9,1)="3",Choix_Chambre_3n,Choix_Chambre_7n))</formula1>
    </dataValidation>
    <dataValidation type="whole" allowBlank="1" showErrorMessage="1" error="Saisir un nombre" sqref="I48">
      <formula1>0</formula1>
      <formula2>9999999999</formula2>
    </dataValidation>
    <dataValidation type="list" allowBlank="1" showInputMessage="1" showErrorMessage="1" errorTitle="Erreur de saisie" error="Valeur non reconnue_x000a_Choisir parmi la liste déroulante" sqref="D51">
      <formula1>IF(COUNTBLANK(Liste_Options)&lt;&gt;7,Liste_Options,Non_Proposé)</formula1>
    </dataValidation>
    <dataValidation type="list" allowBlank="1" showInputMessage="1" showErrorMessage="1" errorTitle="Erreur de saisie" error="Valeur non reconnue_x000a_Choisir parmi la liste déroulante" sqref="B51">
      <formula1>IF(AS_Organisatrice="PARIS",Liste_Transports_Paris,Liste_Transports)</formula1>
    </dataValidation>
    <dataValidation type="list" allowBlank="1" showInputMessage="1" showErrorMessage="1" sqref="F47">
      <formula1>#REF!</formula1>
    </dataValidation>
    <dataValidation type="list" operator="equal" allowBlank="1" showErrorMessage="1" errorTitle="Formule ski" error="Cliquer sur la flèche juste à droite pour choisir votre formule." sqref="B47:C47">
      <formula1>#REF!</formula1>
    </dataValidation>
    <dataValidation type="list" operator="equal" allowBlank="1" showErrorMessage="1" errorTitle="Erreur de saisie" error="Valeur non reconnue_x000a_Choisir parmi la liste déroulante" sqref="B46:D46">
      <formula1>Liste_Formules_JNH</formula1>
    </dataValidation>
    <dataValidation type="whole" allowBlank="1" showErrorMessage="1" error="Saisir un nombre" sqref="D48">
      <formula1>0</formula1>
      <formula2>99999</formula2>
    </dataValidation>
    <dataValidation operator="equal" allowBlank="1" showErrorMessage="1" sqref="G31:H35 I26:I28 I31:I33 F36:F38 G18 G24:I25 H26:H30 I70:Y70 I40:AC40 H71:Y71 B26:B29 C30 B34 B33:C33 C35">
      <formula1>0</formula1>
      <formula2>0</formula2>
    </dataValidation>
    <dataValidation operator="equal" allowBlank="1" showErrorMessage="1" prompt="_x000a_RFI=RadioFr.Int." sqref="H36:H39 J26:AD33">
      <formula1>0</formula1>
      <formula2>0</formula2>
    </dataValidation>
    <dataValidation type="list" allowBlank="1" showInputMessage="1" showErrorMessage="1" errorTitle="Erreur de saisie" error="Valeur non reconnue_x000a_Choisir parmi la liste déroulante" sqref="B58">
      <formula1>IF(MID(Choix_Formule_JNH,1,9)="Formule 7",Liste_Niveau_Ski,"")</formula1>
    </dataValidation>
    <dataValidation type="list" allowBlank="1" showInputMessage="1" showErrorMessage="1" errorTitle="Erreur de saisie" error="Valeur non reconnue_x000a_Choisir parmi la liste déroulante" sqref="G58">
      <formula1>"Géant Ski,Géant Surf,Géant Ski &amp; Surf,Fond,Géant Ski + Fond,Géant Surf + Fond, Géant Ski &amp; Surf + Fond,"</formula1>
    </dataValidation>
    <dataValidation type="list" allowBlank="1" showInputMessage="1" showErrorMessage="1" errorTitle="Erreur de saisie" error="Valeur non reconnue_x000a_Choisir parmi la liste déroulante" sqref="E58">
      <formula1>"Flèche,Chamois,Flèche &amp; Chamois"</formula1>
    </dataValidation>
    <dataValidation type="list" allowBlank="1" showInputMessage="1" showErrorMessage="1" errorTitle="Erreur de saisie" error="Valeur non reconnue_x000a_Choisir parmi la liste déroulante" sqref="J58">
      <formula1>"OUI,NON"</formula1>
    </dataValidation>
    <dataValidation type="list" operator="equal" allowBlank="1" showErrorMessage="1" errorTitle="Erreur de saisie" error="Valeur non reconnue_x000a_Choisir parmi la liste déroulante" sqref="C10">
      <formula1>"AGT,CJT,ENF-,ENF+,EXT"</formula1>
    </dataValidation>
    <dataValidation type="date" allowBlank="1" showErrorMessage="1" errorTitle="ERREUR Date de naissance" error="Merci de saisir votre date de naissance sous la forme JJ/MM/AAAA_x000a_Exemple 01/01/1960" sqref="E18">
      <formula1>7306</formula1>
      <formula2>40179</formula2>
    </dataValidation>
    <dataValidation type="whole" errorStyle="warning" allowBlank="1" showErrorMessage="1" errorTitle="ERREUR !" error="Saisir un nombre entier compris entre 1 et 999999" sqref="I10">
      <formula1>1</formula1>
      <formula2>999999</formula2>
    </dataValidation>
    <dataValidation type="list" allowBlank="1" showErrorMessage="1" errorTitle="Erreur de saisie" error="Merci de saisir selon la liste déroulante_x000a_F : Pour les dames_x000a_H : Pour les hommes" sqref="I18">
      <formula1>"F,H"</formula1>
    </dataValidation>
    <dataValidation operator="equal" allowBlank="1" showErrorMessage="1" sqref="F18"/>
    <dataValidation type="whole" allowBlank="1" showErrorMessage="1" errorTitle="Erreur de saisie" error="Merci de saisir un numéro de téléphone portable, commençant par 06, sans espace entre les chiffres et sur 10 chiffres_x000a__x000a_Exemple: 0612345678" sqref="D21">
      <formula1>600000000</formula1>
      <formula2>999999999</formula2>
    </dataValidation>
    <dataValidation type="list" allowBlank="1" showInputMessage="1" showErrorMessage="1" errorTitle="Erreur de saisie" error="Valeur non reconnue_x000a_Choisir parmi la liste déroulante" sqref="F8:G8">
      <formula1>Liste_AS</formula1>
    </dataValidation>
    <dataValidation type="list" allowBlank="1" showInputMessage="1" showErrorMessage="1" sqref="B49">
      <formula1>"OUI,NON,Non Proposé,"</formula1>
    </dataValidation>
    <dataValidation type="list" allowBlank="1" showInputMessage="1" showErrorMessage="1" errorTitle="Erreur de saisie" error="Valeur non reconnue_x000a_Choisir parmi la liste déroulante" sqref="C58">
      <formula1>IF(H46&lt;&gt;"",Liste_Niveau_Fond,"")</formula1>
    </dataValidation>
    <dataValidation type="list" allowBlank="1" showInputMessage="1" showErrorMessage="1" errorTitle="Erreur de saisie" error="Valeur non reconnue_x000a_Choisir parmi la liste déroulante" sqref="F61">
      <formula1>"OUI,NON,"</formula1>
    </dataValidation>
  </dataValidations>
  <hyperlinks>
    <hyperlink ref="B69:J69" r:id="rId1" display="Toutes les infos concernant ce séjour sont sur le site internet de l'US ORTF : usortf.com"/>
    <hyperlink ref="C61:E61" r:id="rId2" display="http://usortf.com/images/jeux-nationaux/hiver/2018/jnh2021/VCS - EXTENSION ASSURANCE.pdf"/>
  </hyperlinks>
  <printOptions horizontalCentered="1"/>
  <pageMargins left="0.23622047244094491" right="0.23622047244094491" top="0.39370078740157483" bottom="0.39370078740157483" header="0" footer="0"/>
  <pageSetup paperSize="9" scale="63" orientation="portrait" useFirstPageNumber="1" horizontalDpi="300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Box10">
              <controlPr defaultSize="0" autoFill="0" autoLine="0" autoPict="0">
                <anchor moveWithCells="1" sizeWithCells="1">
                  <from>
                    <xdr:col>30</xdr:col>
                    <xdr:colOff>0</xdr:colOff>
                    <xdr:row>53</xdr:row>
                    <xdr:rowOff>0</xdr:rowOff>
                  </from>
                  <to>
                    <xdr:col>30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Box13">
              <controlPr defaultSize="0" autoFill="0" autoLine="0" autoPict="0">
                <anchor moveWithCells="1" sizeWithCells="1">
                  <from>
                    <xdr:col>30</xdr:col>
                    <xdr:colOff>0</xdr:colOff>
                    <xdr:row>53</xdr:row>
                    <xdr:rowOff>0</xdr:rowOff>
                  </from>
                  <to>
                    <xdr:col>30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Box14">
              <controlPr defaultSize="0" autoFill="0" autoLine="0" autoPict="0">
                <anchor moveWithCells="1" sizeWithCells="1">
                  <from>
                    <xdr:col>30</xdr:col>
                    <xdr:colOff>0</xdr:colOff>
                    <xdr:row>53</xdr:row>
                    <xdr:rowOff>0</xdr:rowOff>
                  </from>
                  <to>
                    <xdr:col>30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 sizeWithCells="1">
                  <from>
                    <xdr:col>30</xdr:col>
                    <xdr:colOff>0</xdr:colOff>
                    <xdr:row>19</xdr:row>
                    <xdr:rowOff>0</xdr:rowOff>
                  </from>
                  <to>
                    <xdr:col>30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N58"/>
  <sheetViews>
    <sheetView zoomScaleNormal="100" workbookViewId="0">
      <selection activeCell="D16" sqref="D16"/>
    </sheetView>
  </sheetViews>
  <sheetFormatPr baseColWidth="10" defaultColWidth="11.5546875" defaultRowHeight="13.2"/>
  <cols>
    <col min="1" max="1" width="3.6640625" customWidth="1"/>
    <col min="2" max="2" width="23" customWidth="1"/>
    <col min="3" max="3" width="2.77734375" customWidth="1"/>
    <col min="4" max="4" width="17.21875" customWidth="1"/>
    <col min="5" max="5" width="15.88671875" customWidth="1"/>
    <col min="6" max="6" width="23.33203125" customWidth="1"/>
    <col min="7" max="7" width="11.5546875" customWidth="1"/>
    <col min="8" max="10" width="12.6640625" customWidth="1"/>
    <col min="11" max="11" width="13" customWidth="1"/>
    <col min="12" max="12" width="12.6640625" customWidth="1"/>
    <col min="13" max="13" width="13.6640625" bestFit="1" customWidth="1"/>
    <col min="14" max="14" width="11.6640625" bestFit="1" customWidth="1"/>
    <col min="15" max="15" width="13.6640625" bestFit="1" customWidth="1"/>
  </cols>
  <sheetData>
    <row r="1" spans="2:9" ht="13.8" thickBot="1"/>
    <row r="2" spans="2:9" ht="39.75" customHeight="1" thickTop="1">
      <c r="B2" s="410" t="s">
        <v>114</v>
      </c>
      <c r="C2" s="411"/>
      <c r="D2" s="412"/>
      <c r="E2" s="412"/>
      <c r="F2" s="413"/>
    </row>
    <row r="3" spans="2:9" ht="22.8" customHeight="1" thickBot="1">
      <c r="B3" s="414" t="s">
        <v>109</v>
      </c>
      <c r="C3" s="415"/>
      <c r="D3" s="416"/>
      <c r="E3" s="416"/>
      <c r="F3" s="417"/>
    </row>
    <row r="4" spans="2:9" ht="14.4" thickTop="1" thickBot="1"/>
    <row r="5" spans="2:9" ht="17.25" customHeight="1" thickTop="1" thickBot="1">
      <c r="B5" s="182" t="s">
        <v>36</v>
      </c>
      <c r="F5" s="259" t="s">
        <v>111</v>
      </c>
    </row>
    <row r="6" spans="2:9" ht="15.75" customHeight="1" thickBot="1">
      <c r="B6" s="250" t="s">
        <v>72</v>
      </c>
      <c r="D6" s="258" t="s">
        <v>108</v>
      </c>
      <c r="E6" s="201"/>
      <c r="F6" s="189">
        <v>44197</v>
      </c>
    </row>
    <row r="7" spans="2:9" ht="14.4" thickTop="1" thickBot="1"/>
    <row r="8" spans="2:9" ht="17.25" customHeight="1" thickTop="1" thickBot="1">
      <c r="B8" s="180" t="s">
        <v>20</v>
      </c>
      <c r="D8" s="181" t="s">
        <v>26</v>
      </c>
      <c r="E8" s="406" t="s">
        <v>19</v>
      </c>
      <c r="F8" s="407"/>
      <c r="G8" s="180" t="s">
        <v>38</v>
      </c>
    </row>
    <row r="9" spans="2:9">
      <c r="B9" s="13" t="s">
        <v>0</v>
      </c>
      <c r="D9" s="19" t="s">
        <v>27</v>
      </c>
      <c r="E9" s="26" t="s">
        <v>16</v>
      </c>
      <c r="F9" s="41">
        <v>30</v>
      </c>
      <c r="G9" s="23" t="s">
        <v>39</v>
      </c>
    </row>
    <row r="10" spans="2:9">
      <c r="B10" s="314" t="s">
        <v>139</v>
      </c>
      <c r="D10" s="20" t="s">
        <v>28</v>
      </c>
      <c r="E10" s="27" t="s">
        <v>17</v>
      </c>
      <c r="F10" s="42">
        <v>30</v>
      </c>
      <c r="G10" s="24" t="s">
        <v>40</v>
      </c>
    </row>
    <row r="11" spans="2:9">
      <c r="B11" s="14" t="s">
        <v>1</v>
      </c>
      <c r="D11" s="20" t="s">
        <v>29</v>
      </c>
      <c r="E11" s="27" t="s">
        <v>64</v>
      </c>
      <c r="F11" s="42">
        <v>15</v>
      </c>
      <c r="G11" s="24" t="s">
        <v>41</v>
      </c>
      <c r="H11" s="22"/>
    </row>
    <row r="12" spans="2:9" ht="13.8" thickBot="1">
      <c r="B12" s="14" t="s">
        <v>2</v>
      </c>
      <c r="D12" s="21" t="s">
        <v>30</v>
      </c>
      <c r="E12" s="44" t="s">
        <v>65</v>
      </c>
      <c r="F12" s="45">
        <v>30</v>
      </c>
      <c r="G12" s="25" t="s">
        <v>42</v>
      </c>
      <c r="H12" s="22"/>
    </row>
    <row r="13" spans="2:9" ht="14.4" thickTop="1" thickBot="1">
      <c r="B13" s="14" t="s">
        <v>3</v>
      </c>
      <c r="E13" s="28" t="s">
        <v>18</v>
      </c>
      <c r="F13" s="43">
        <v>60</v>
      </c>
    </row>
    <row r="14" spans="2:9" ht="14.4" thickTop="1" thickBot="1">
      <c r="B14" s="15" t="s">
        <v>4</v>
      </c>
    </row>
    <row r="15" spans="2:9" ht="14.4" thickTop="1" thickBot="1">
      <c r="B15" s="15" t="s">
        <v>5</v>
      </c>
      <c r="D15" s="406" t="s">
        <v>46</v>
      </c>
      <c r="E15" s="408"/>
      <c r="F15" s="409"/>
      <c r="G15" s="183" t="s">
        <v>43</v>
      </c>
      <c r="I15" s="34"/>
    </row>
    <row r="16" spans="2:9">
      <c r="B16" s="15" t="s">
        <v>6</v>
      </c>
      <c r="D16" s="38"/>
      <c r="E16" s="270"/>
      <c r="F16" s="217"/>
      <c r="G16" s="220" t="s">
        <v>118</v>
      </c>
    </row>
    <row r="17" spans="2:14">
      <c r="B17" s="14" t="s">
        <v>73</v>
      </c>
      <c r="D17" s="39"/>
      <c r="E17" s="271"/>
      <c r="F17" s="218"/>
      <c r="G17" s="221" t="s">
        <v>118</v>
      </c>
    </row>
    <row r="18" spans="2:14" ht="13.8" thickBot="1">
      <c r="B18" s="16" t="s">
        <v>7</v>
      </c>
      <c r="D18" s="40"/>
      <c r="E18" s="272"/>
      <c r="F18" s="219"/>
      <c r="G18" s="222"/>
    </row>
    <row r="19" spans="2:14">
      <c r="B19" s="16" t="s">
        <v>33</v>
      </c>
      <c r="D19" s="211"/>
      <c r="E19" s="190"/>
      <c r="F19" s="191"/>
      <c r="G19" s="214" t="str">
        <f>IF(D19&lt;&gt;"",G16+G17,"")</f>
        <v/>
      </c>
    </row>
    <row r="20" spans="2:14">
      <c r="B20" s="17" t="s">
        <v>8</v>
      </c>
      <c r="D20" s="212"/>
      <c r="E20" s="192"/>
      <c r="F20" s="193"/>
      <c r="G20" s="215" t="str">
        <f>IF(D20&lt;&gt;"",G16+#REF!,"")</f>
        <v/>
      </c>
    </row>
    <row r="21" spans="2:14">
      <c r="B21" s="14" t="s">
        <v>9</v>
      </c>
      <c r="D21" s="212"/>
      <c r="E21" s="192"/>
      <c r="F21" s="193"/>
      <c r="G21" s="215" t="str">
        <f>IF(D21&lt;&gt;"",G17+#REF!,"")</f>
        <v/>
      </c>
    </row>
    <row r="22" spans="2:14" ht="13.8" thickBot="1">
      <c r="B22" s="14" t="s">
        <v>10</v>
      </c>
      <c r="D22" s="213"/>
      <c r="E22" s="194"/>
      <c r="F22" s="195"/>
      <c r="G22" s="216" t="str">
        <f>IF(D22&lt;&gt;"",SUM(G16:G18),"")</f>
        <v/>
      </c>
    </row>
    <row r="23" spans="2:14" ht="16.8" customHeight="1" thickTop="1" thickBot="1">
      <c r="B23" s="18" t="s">
        <v>11</v>
      </c>
      <c r="D23" s="311" t="s">
        <v>138</v>
      </c>
      <c r="E23" s="312"/>
      <c r="F23" s="210" t="s">
        <v>110</v>
      </c>
      <c r="G23" s="310"/>
    </row>
    <row r="24" spans="2:14" ht="16.8" customHeight="1" thickTop="1">
      <c r="D24" t="s">
        <v>86</v>
      </c>
    </row>
    <row r="25" spans="2:14" ht="13.8" thickBot="1">
      <c r="G25" s="46"/>
    </row>
    <row r="26" spans="2:14" ht="14.4" thickTop="1" thickBot="1">
      <c r="B26" s="184" t="s">
        <v>54</v>
      </c>
      <c r="C26" s="196"/>
      <c r="D26" s="185"/>
      <c r="E26" s="186" t="s">
        <v>43</v>
      </c>
      <c r="F26" s="302" t="s">
        <v>134</v>
      </c>
    </row>
    <row r="27" spans="2:14" ht="13.8" thickTop="1">
      <c r="B27" s="223"/>
      <c r="C27" s="197"/>
      <c r="D27" s="33"/>
      <c r="E27" s="35"/>
      <c r="F27" s="305" t="s">
        <v>135</v>
      </c>
    </row>
    <row r="28" spans="2:14">
      <c r="B28" s="224" t="s">
        <v>106</v>
      </c>
      <c r="C28" s="198"/>
      <c r="D28" s="29"/>
      <c r="E28" s="36">
        <v>650</v>
      </c>
      <c r="F28" s="306" t="s">
        <v>136</v>
      </c>
    </row>
    <row r="29" spans="2:14">
      <c r="B29" s="224" t="s">
        <v>119</v>
      </c>
      <c r="C29" s="198"/>
      <c r="D29" s="30"/>
      <c r="E29" s="36">
        <v>720</v>
      </c>
      <c r="F29" s="24" t="s">
        <v>133</v>
      </c>
    </row>
    <row r="30" spans="2:14">
      <c r="B30" s="224" t="s">
        <v>120</v>
      </c>
      <c r="C30" s="198"/>
      <c r="D30" s="30"/>
      <c r="E30" s="36">
        <v>720</v>
      </c>
      <c r="F30" s="24" t="s">
        <v>131</v>
      </c>
      <c r="N30" s="12"/>
    </row>
    <row r="31" spans="2:14" ht="13.8" thickBot="1">
      <c r="B31" s="224" t="s">
        <v>121</v>
      </c>
      <c r="C31" s="198"/>
      <c r="D31" s="30"/>
      <c r="E31" s="36">
        <v>750</v>
      </c>
      <c r="F31" s="25" t="s">
        <v>137</v>
      </c>
      <c r="N31" s="12"/>
    </row>
    <row r="32" spans="2:14" ht="13.8" thickTop="1">
      <c r="B32" s="224"/>
      <c r="C32" s="198"/>
      <c r="D32" s="30"/>
      <c r="E32" s="36"/>
      <c r="N32" s="12"/>
    </row>
    <row r="33" spans="2:14" ht="13.8" thickBot="1">
      <c r="B33" s="225" t="s">
        <v>107</v>
      </c>
      <c r="C33" s="199"/>
      <c r="D33" s="31"/>
      <c r="E33" s="37">
        <v>345</v>
      </c>
      <c r="N33" s="12"/>
    </row>
    <row r="34" spans="2:14" ht="14.4" thickTop="1" thickBot="1">
      <c r="B34" s="9"/>
      <c r="C34" s="9"/>
      <c r="D34" s="10"/>
      <c r="E34" s="11"/>
      <c r="N34" s="12"/>
    </row>
    <row r="35" spans="2:14" ht="16.5" customHeight="1" thickTop="1" thickBot="1">
      <c r="B35" s="187" t="s">
        <v>55</v>
      </c>
      <c r="C35" s="200"/>
      <c r="D35" s="185"/>
      <c r="E35" s="188" t="s">
        <v>43</v>
      </c>
      <c r="N35" s="12"/>
    </row>
    <row r="36" spans="2:14" ht="13.8" thickTop="1">
      <c r="B36" s="226" t="s">
        <v>53</v>
      </c>
      <c r="C36" s="227"/>
      <c r="D36" s="228" t="s">
        <v>31</v>
      </c>
      <c r="E36" s="251"/>
      <c r="N36" s="12"/>
    </row>
    <row r="37" spans="2:14">
      <c r="B37" s="229" t="s">
        <v>53</v>
      </c>
      <c r="C37" s="230"/>
      <c r="D37" s="231" t="s">
        <v>32</v>
      </c>
      <c r="E37" s="252"/>
      <c r="N37" s="12"/>
    </row>
    <row r="38" spans="2:14">
      <c r="B38" s="229" t="s">
        <v>52</v>
      </c>
      <c r="C38" s="230"/>
      <c r="D38" s="232" t="s">
        <v>48</v>
      </c>
      <c r="E38" s="253">
        <v>-30</v>
      </c>
      <c r="N38" s="12"/>
    </row>
    <row r="39" spans="2:14" ht="13.8" thickBot="1">
      <c r="B39" s="233" t="s">
        <v>51</v>
      </c>
      <c r="C39" s="234"/>
      <c r="D39" s="235" t="s">
        <v>63</v>
      </c>
      <c r="E39" s="254">
        <v>150</v>
      </c>
      <c r="N39" s="12"/>
    </row>
    <row r="40" spans="2:14" ht="13.8" thickTop="1">
      <c r="B40" s="226" t="s">
        <v>103</v>
      </c>
      <c r="C40" s="227"/>
      <c r="D40" s="228" t="s">
        <v>31</v>
      </c>
      <c r="E40" s="251"/>
      <c r="N40" s="12"/>
    </row>
    <row r="41" spans="2:14" ht="12.75" customHeight="1">
      <c r="B41" s="229" t="s">
        <v>103</v>
      </c>
      <c r="C41" s="230"/>
      <c r="D41" s="231" t="s">
        <v>32</v>
      </c>
      <c r="E41" s="252"/>
    </row>
    <row r="42" spans="2:14" ht="13.5" customHeight="1">
      <c r="B42" s="229" t="s">
        <v>104</v>
      </c>
      <c r="C42" s="230"/>
      <c r="D42" s="232" t="s">
        <v>48</v>
      </c>
      <c r="E42" s="253">
        <v>-15</v>
      </c>
    </row>
    <row r="43" spans="2:14" ht="13.5" customHeight="1" thickBot="1">
      <c r="B43" s="236" t="s">
        <v>122</v>
      </c>
      <c r="C43" s="237"/>
      <c r="D43" s="238" t="s">
        <v>63</v>
      </c>
      <c r="E43" s="255">
        <v>70</v>
      </c>
    </row>
    <row r="44" spans="2:14" ht="13.5" customHeight="1" thickTop="1" thickBot="1">
      <c r="E44" s="256"/>
    </row>
    <row r="45" spans="2:14" ht="14.4" thickTop="1" thickBot="1">
      <c r="B45" s="239" t="s">
        <v>62</v>
      </c>
      <c r="C45" s="240"/>
      <c r="D45" s="241" t="s">
        <v>61</v>
      </c>
      <c r="E45" s="186" t="s">
        <v>43</v>
      </c>
      <c r="F45" s="302" t="s">
        <v>130</v>
      </c>
    </row>
    <row r="46" spans="2:14" ht="13.8" thickTop="1">
      <c r="B46" s="242"/>
      <c r="C46" s="243"/>
      <c r="D46" s="244"/>
      <c r="E46" s="298"/>
      <c r="F46" s="303" t="s">
        <v>131</v>
      </c>
    </row>
    <row r="47" spans="2:14" ht="13.8" thickBot="1">
      <c r="B47" s="242"/>
      <c r="C47" s="243"/>
      <c r="D47" s="245"/>
      <c r="E47" s="299"/>
      <c r="F47" s="304" t="s">
        <v>132</v>
      </c>
    </row>
    <row r="48" spans="2:14" ht="13.8" thickTop="1">
      <c r="B48" s="246"/>
      <c r="C48" s="243"/>
      <c r="D48" s="247"/>
      <c r="E48" s="257"/>
      <c r="F48" s="32"/>
    </row>
    <row r="49" spans="2:6">
      <c r="B49" s="246" t="s">
        <v>76</v>
      </c>
      <c r="C49" s="243"/>
      <c r="D49" s="248" t="s">
        <v>102</v>
      </c>
      <c r="E49" s="253">
        <v>45</v>
      </c>
      <c r="F49" s="32"/>
    </row>
    <row r="50" spans="2:6" ht="13.8" thickBot="1">
      <c r="B50" s="249"/>
      <c r="C50" s="273"/>
      <c r="D50" s="274"/>
      <c r="E50" s="254"/>
    </row>
    <row r="51" spans="2:6" ht="13.8" thickTop="1"/>
    <row r="52" spans="2:6" ht="17.399999999999999" customHeight="1">
      <c r="B52" s="266"/>
    </row>
    <row r="53" spans="2:6">
      <c r="B53" s="265"/>
    </row>
    <row r="54" spans="2:6">
      <c r="B54" s="265"/>
    </row>
    <row r="55" spans="2:6">
      <c r="B55" s="265"/>
    </row>
    <row r="56" spans="2:6">
      <c r="B56" s="265"/>
    </row>
    <row r="57" spans="2:6">
      <c r="B57" s="265"/>
    </row>
    <row r="58" spans="2:6">
      <c r="B58" s="265"/>
    </row>
  </sheetData>
  <sheetProtection password="E22B" sheet="1" objects="1" scenarios="1" selectLockedCells="1"/>
  <mergeCells count="4">
    <mergeCell ref="E8:F8"/>
    <mergeCell ref="D15:F15"/>
    <mergeCell ref="B2:F2"/>
    <mergeCell ref="B3:F3"/>
  </mergeCells>
  <phoneticPr fontId="5" type="noConversion"/>
  <dataValidations count="16">
    <dataValidation type="list" allowBlank="1" showInputMessage="1" showErrorMessage="1" sqref="D23">
      <formula1>"Non Proposé"</formula1>
    </dataValidation>
    <dataValidation type="list" allowBlank="1" showInputMessage="1" showErrorMessage="1" sqref="D20">
      <formula1>"Options 1 &amp; 3,"</formula1>
    </dataValidation>
    <dataValidation type="list" allowBlank="1" showInputMessage="1" showErrorMessage="1" sqref="D21">
      <formula1>"Options 2 &amp; 3,"</formula1>
    </dataValidation>
    <dataValidation type="list" allowBlank="1" showInputMessage="1" showErrorMessage="1" sqref="D22">
      <formula1>"Options 1 &amp; 2 &amp; 3,"</formula1>
    </dataValidation>
    <dataValidation type="list" allowBlank="1" showInputMessage="1" showErrorMessage="1" sqref="D17:D18">
      <formula1>"Option 2,"</formula1>
    </dataValidation>
    <dataValidation type="list" allowBlank="1" showInputMessage="1" showErrorMessage="1" sqref="D16">
      <formula1>"Option 1,"</formula1>
    </dataValidation>
    <dataValidation type="list" allowBlank="1" showInputMessage="1" showErrorMessage="1" sqref="D19">
      <formula1>"Option 1 &amp; 2,"</formula1>
    </dataValidation>
    <dataValidation operator="equal" allowBlank="1" showErrorMessage="1" sqref="B42:C43 B38:C38 C27:C34 B28:B31 B33:B34">
      <formula1>0</formula1>
      <formula2>0</formula2>
    </dataValidation>
    <dataValidation type="list" allowBlank="1" showInputMessage="1" showErrorMessage="1" sqref="B6">
      <formula1>"PARIS,AUTRE"</formula1>
    </dataValidation>
    <dataValidation type="list" allowBlank="1" showInputMessage="1" showErrorMessage="1" sqref="B47:C47">
      <formula1>"Forfait 6J,"</formula1>
    </dataValidation>
    <dataValidation type="list" allowBlank="1" showInputMessage="1" showErrorMessage="1" sqref="B46:C46">
      <formula1>"Forfait 2J,"</formula1>
    </dataValidation>
    <dataValidation type="list" allowBlank="1" showInputMessage="1" showErrorMessage="1" sqref="D48:D50">
      <formula1>"Forfait Inclus,"</formula1>
    </dataValidation>
    <dataValidation type="list" allowBlank="1" showInputMessage="1" showErrorMessage="1" sqref="B48">
      <formula1>"Cours 2H - 1J"</formula1>
    </dataValidation>
    <dataValidation type="list" allowBlank="1" showInputMessage="1" showErrorMessage="1" sqref="B50">
      <formula1>"Cours 2H - 3J"</formula1>
    </dataValidation>
    <dataValidation type="list" operator="equal" allowBlank="1" showErrorMessage="1" sqref="B27">
      <formula1>"Formule 7 Nuitées  (Hébergement seul)"</formula1>
    </dataValidation>
    <dataValidation type="list" operator="equal" allowBlank="1" showErrorMessage="1" sqref="B32">
      <formula1>"Formule 3 Nuitées seules"</formula1>
    </dataValidation>
  </dataValidations>
  <pageMargins left="0.55118110236220474" right="0.15748031496062992" top="0.39370078740157483" bottom="0.39370078740157483" header="0.15748031496062992" footer="0.15748031496062992"/>
  <pageSetup paperSize="9" scale="85" orientation="landscape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5:T15"/>
  <sheetViews>
    <sheetView workbookViewId="0">
      <selection activeCell="H20" sqref="H20"/>
    </sheetView>
  </sheetViews>
  <sheetFormatPr baseColWidth="10" defaultColWidth="11.5546875" defaultRowHeight="13.2"/>
  <cols>
    <col min="2" max="2" width="15.6640625" customWidth="1"/>
    <col min="3" max="3" width="16.109375" customWidth="1"/>
    <col min="4" max="4" width="28.6640625" customWidth="1"/>
    <col min="5" max="5" width="17.33203125" customWidth="1"/>
    <col min="6" max="6" width="15.33203125" customWidth="1"/>
    <col min="7" max="7" width="15.44140625" customWidth="1"/>
  </cols>
  <sheetData>
    <row r="5" spans="1:20" s="3" customFormat="1" ht="12.9" customHeight="1">
      <c r="A5"/>
      <c r="B5"/>
      <c r="C5"/>
      <c r="D5"/>
      <c r="E5"/>
      <c r="F5"/>
      <c r="G5"/>
      <c r="H5" s="8"/>
      <c r="I5" s="8"/>
      <c r="J5" s="5"/>
      <c r="M5" s="4"/>
      <c r="N5" s="1"/>
      <c r="O5" s="1"/>
      <c r="P5" s="7"/>
      <c r="Q5" s="7"/>
      <c r="R5" s="7"/>
      <c r="S5" s="7"/>
      <c r="T5" s="7"/>
    </row>
    <row r="6" spans="1:20" s="2" customFormat="1" ht="12.9" customHeight="1">
      <c r="A6"/>
      <c r="B6"/>
      <c r="C6"/>
      <c r="D6"/>
      <c r="E6"/>
      <c r="F6"/>
      <c r="G6"/>
      <c r="H6" s="6"/>
      <c r="I6" s="6"/>
      <c r="J6" s="6"/>
      <c r="M6" s="4"/>
      <c r="N6" s="1"/>
      <c r="O6" s="1"/>
      <c r="P6" s="7"/>
      <c r="Q6" s="7"/>
      <c r="R6" s="7"/>
      <c r="S6" s="7"/>
      <c r="T6" s="7"/>
    </row>
    <row r="7" spans="1:20" s="2" customFormat="1" ht="12.9" customHeight="1">
      <c r="A7"/>
      <c r="B7"/>
      <c r="C7"/>
      <c r="D7"/>
      <c r="E7"/>
      <c r="F7"/>
      <c r="G7"/>
      <c r="H7" s="6"/>
      <c r="I7" s="6"/>
      <c r="J7" s="6"/>
    </row>
    <row r="8" spans="1:20" s="2" customFormat="1" ht="12.9" customHeight="1">
      <c r="A8"/>
      <c r="B8"/>
      <c r="C8"/>
      <c r="D8"/>
      <c r="E8"/>
      <c r="F8"/>
      <c r="G8"/>
      <c r="H8" s="6"/>
      <c r="I8" s="6"/>
      <c r="J8" s="6"/>
    </row>
    <row r="9" spans="1:20" s="2" customFormat="1" ht="12.9" customHeight="1">
      <c r="A9"/>
      <c r="B9"/>
      <c r="C9"/>
      <c r="D9"/>
      <c r="E9"/>
      <c r="F9"/>
      <c r="G9"/>
      <c r="H9" s="6"/>
      <c r="I9" s="6"/>
      <c r="J9" s="6"/>
    </row>
    <row r="10" spans="1:20" s="2" customFormat="1" ht="12.9" customHeight="1">
      <c r="A10"/>
      <c r="B10"/>
      <c r="C10"/>
      <c r="D10"/>
      <c r="E10"/>
      <c r="F10"/>
      <c r="G10"/>
      <c r="H10" s="6"/>
      <c r="I10" s="6"/>
      <c r="J10" s="6"/>
    </row>
    <row r="11" spans="1:20" s="2" customFormat="1" ht="12.9" customHeight="1">
      <c r="A11"/>
      <c r="B11"/>
      <c r="C11"/>
      <c r="D11"/>
      <c r="E11"/>
      <c r="F11"/>
      <c r="G11"/>
      <c r="H11" s="6"/>
      <c r="I11" s="6"/>
      <c r="J11" s="6"/>
    </row>
    <row r="12" spans="1:20" s="2" customFormat="1" ht="12.9" customHeight="1">
      <c r="A12"/>
      <c r="B12"/>
      <c r="C12"/>
      <c r="D12"/>
      <c r="E12"/>
      <c r="F12"/>
      <c r="G12"/>
      <c r="H12" s="6"/>
      <c r="I12" s="6"/>
      <c r="J12" s="6"/>
    </row>
    <row r="13" spans="1:20" s="2" customFormat="1" ht="12.9" customHeight="1">
      <c r="A13"/>
      <c r="B13"/>
      <c r="C13"/>
      <c r="D13"/>
      <c r="E13"/>
      <c r="F13"/>
      <c r="G13"/>
      <c r="H13" s="6"/>
      <c r="I13" s="6"/>
      <c r="J13" s="6"/>
    </row>
    <row r="14" spans="1:20" s="2" customFormat="1" ht="12.9" customHeight="1">
      <c r="A14"/>
      <c r="B14"/>
      <c r="C14"/>
      <c r="D14"/>
      <c r="E14"/>
      <c r="F14"/>
      <c r="G14"/>
      <c r="H14" s="6"/>
      <c r="I14" s="6"/>
      <c r="J14" s="6"/>
    </row>
    <row r="15" spans="1:20" ht="12.9" customHeight="1"/>
  </sheetData>
  <phoneticPr fontId="5" type="noConversion"/>
  <dataValidations count="1">
    <dataValidation operator="equal" allowBlank="1" showErrorMessage="1" prompt="_x000a_RFI=RadioFr.Int." sqref="H6:J14">
      <formula1>0</formula1>
      <formula2>0</formula2>
    </dataValidation>
  </dataValidations>
  <pageMargins left="0.15763888888888888" right="0.15763888888888888" top="0.39513888888888893" bottom="0.39513888888888893" header="0.15763888888888888" footer="0.1576388888888888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37</vt:i4>
      </vt:variant>
    </vt:vector>
  </HeadingPairs>
  <TitlesOfParts>
    <vt:vector size="41" baseType="lpstr">
      <vt:lpstr>Inscription</vt:lpstr>
      <vt:lpstr>Références</vt:lpstr>
      <vt:lpstr>Feuil1</vt:lpstr>
      <vt:lpstr>Feuille1</vt:lpstr>
      <vt:lpstr>_0_€</vt:lpstr>
      <vt:lpstr>AS_Organisatrice</vt:lpstr>
      <vt:lpstr>Au_01_01_année_JNH</vt:lpstr>
      <vt:lpstr>Chambre_Single</vt:lpstr>
      <vt:lpstr>Choix_Chambre_3n</vt:lpstr>
      <vt:lpstr>Choix_Chambre_7n</vt:lpstr>
      <vt:lpstr>Choix_Formule_JNH</vt:lpstr>
      <vt:lpstr>Choix_Option</vt:lpstr>
      <vt:lpstr>Choix_Single_3n</vt:lpstr>
      <vt:lpstr>Choix_Single_7n</vt:lpstr>
      <vt:lpstr>Choix_Transport</vt:lpstr>
      <vt:lpstr>Inscription!Colocataires1_2</vt:lpstr>
      <vt:lpstr>Coût_RM_Samedi</vt:lpstr>
      <vt:lpstr>Liste_AS</vt:lpstr>
      <vt:lpstr>Liste_Forfaits_Cours_Fond_7n</vt:lpstr>
      <vt:lpstr>Liste_Forfaits_Fond_3n</vt:lpstr>
      <vt:lpstr>Liste_Formules_JNH</vt:lpstr>
      <vt:lpstr>Liste_Niveau_Fond</vt:lpstr>
      <vt:lpstr>Liste_Niveau_Ski</vt:lpstr>
      <vt:lpstr>Liste_Options</vt:lpstr>
      <vt:lpstr>Liste_Prix_Formules_JNH</vt:lpstr>
      <vt:lpstr>Liste_Société</vt:lpstr>
      <vt:lpstr>Liste_Transports</vt:lpstr>
      <vt:lpstr>Liste_Transports_Paris</vt:lpstr>
      <vt:lpstr>Inscription!Nom</vt:lpstr>
      <vt:lpstr>Non_Proposé</vt:lpstr>
      <vt:lpstr>Option_RM_Samedi</vt:lpstr>
      <vt:lpstr>Inscription!Prénom</vt:lpstr>
      <vt:lpstr>Tableau_Cotisations</vt:lpstr>
      <vt:lpstr>Tableau_Formules_Chambre_3n</vt:lpstr>
      <vt:lpstr>Tableau_Formules_Chambre_7n</vt:lpstr>
      <vt:lpstr>Tableau_Formules_Fond</vt:lpstr>
      <vt:lpstr>Tableau_Formules_JNH</vt:lpstr>
      <vt:lpstr>Tableau_Options</vt:lpstr>
      <vt:lpstr>Train_AS</vt:lpstr>
      <vt:lpstr>Inscription!Zone_d_impression</vt:lpstr>
      <vt:lpstr>Références!Zone_d_impression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Kim-le-mai</dc:creator>
  <cp:lastModifiedBy>France Television</cp:lastModifiedBy>
  <cp:lastPrinted>2020-10-12T09:30:40Z</cp:lastPrinted>
  <dcterms:created xsi:type="dcterms:W3CDTF">2010-08-24T19:09:55Z</dcterms:created>
  <dcterms:modified xsi:type="dcterms:W3CDTF">2020-11-14T16:21:52Z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